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autoCompressPictures="0"/>
  <mc:AlternateContent xmlns:mc="http://schemas.openxmlformats.org/markup-compatibility/2006">
    <mc:Choice Requires="x15">
      <x15ac:absPath xmlns:x15ac="http://schemas.microsoft.com/office/spreadsheetml/2010/11/ac" url="P:\E-Switch Secure\Compliance\Compliance, Safety and Conflict Materials\Conflict Materials - CMRT, EMRT, etc\_Company Level Declarations\"/>
    </mc:Choice>
  </mc:AlternateContent>
  <xr:revisionPtr revIDLastSave="0" documentId="13_ncr:1_{2644FA06-22EB-4CA7-A8BC-2E80544B132C}" xr6:coauthVersionLast="47" xr6:coauthVersionMax="47" xr10:uidLastSave="{00000000-0000-0000-0000-000000000000}"/>
  <workbookProtection workbookAlgorithmName="SHA-512" workbookHashValue="wDO72AnhxIokwyKVRtq9mCq6vPZY+g2fC2+KVhYi7Ax9D8wT9uw51HUS2o+Ye020zOxf4ZwAXlSeM2ISlu2EWg==" workbookSaltValue="SR2VeyLbwJAGSjE/ZObH9g==" workbookSpinCount="100000" lockStructure="1"/>
  <bookViews>
    <workbookView xWindow="-120" yWindow="-120" windowWidth="29040" windowHeight="15720" tabRatio="789" activeTab="3"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externalReferences>
    <externalReference r:id="rId13"/>
    <externalReference r:id="rId14"/>
    <externalReference r:id="rId15"/>
    <externalReference r:id="rId16"/>
    <externalReference r:id="rId17"/>
  </externalReference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List'!$B$2506:$B$2515</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32" i="5" l="1"/>
  <c r="X32" i="5"/>
  <c r="V32" i="5"/>
  <c r="AB18" i="5"/>
  <c r="X18" i="5"/>
  <c r="V18" i="5"/>
  <c r="AB17" i="5"/>
  <c r="X17" i="5"/>
  <c r="V17" i="5"/>
  <c r="AB20" i="5"/>
  <c r="X20" i="5"/>
  <c r="V20" i="5"/>
  <c r="S17" i="5"/>
  <c r="S32" i="5"/>
  <c r="S20" i="5"/>
  <c r="S18" i="5"/>
  <c r="AB10" i="5" l="1"/>
  <c r="X10" i="5"/>
  <c r="V10" i="5"/>
  <c r="AB9" i="5"/>
  <c r="X9" i="5"/>
  <c r="V9" i="5"/>
  <c r="T20" i="5"/>
  <c r="S9" i="5"/>
  <c r="S10" i="5"/>
  <c r="T18" i="5"/>
  <c r="T32" i="5"/>
  <c r="T17" i="5"/>
  <c r="AB34" i="5" l="1"/>
  <c r="X34" i="5"/>
  <c r="V34" i="5"/>
  <c r="T9" i="5"/>
  <c r="T10" i="5"/>
  <c r="S34" i="5"/>
  <c r="AB33" i="5" l="1"/>
  <c r="X33" i="5"/>
  <c r="V33" i="5"/>
  <c r="AB11" i="5"/>
  <c r="X11" i="5"/>
  <c r="V11" i="5"/>
  <c r="AB19" i="5"/>
  <c r="X19" i="5"/>
  <c r="V19" i="5"/>
  <c r="S33" i="5"/>
  <c r="T34" i="5"/>
  <c r="S11" i="5"/>
  <c r="S19" i="5"/>
  <c r="AB12" i="5" l="1"/>
  <c r="X12" i="5"/>
  <c r="V12" i="5"/>
  <c r="T19" i="5"/>
  <c r="T11" i="5"/>
  <c r="S12" i="5"/>
  <c r="T33" i="5"/>
  <c r="AB16" i="5" l="1"/>
  <c r="X16" i="5"/>
  <c r="V16" i="5"/>
  <c r="AB15" i="5"/>
  <c r="X15" i="5"/>
  <c r="V15" i="5"/>
  <c r="AB14" i="5"/>
  <c r="X14" i="5"/>
  <c r="V14" i="5"/>
  <c r="AB13" i="5"/>
  <c r="X13" i="5"/>
  <c r="V13" i="5"/>
  <c r="AB27" i="5"/>
  <c r="X27" i="5"/>
  <c r="V27" i="5"/>
  <c r="AB26" i="5"/>
  <c r="X26" i="5"/>
  <c r="V26" i="5"/>
  <c r="AB25" i="5"/>
  <c r="X25" i="5"/>
  <c r="V25" i="5"/>
  <c r="AB24" i="5"/>
  <c r="X24" i="5"/>
  <c r="V24" i="5"/>
  <c r="AB23" i="5"/>
  <c r="X23" i="5"/>
  <c r="V23" i="5"/>
  <c r="AB22" i="5"/>
  <c r="X22" i="5"/>
  <c r="V22" i="5"/>
  <c r="AB21" i="5"/>
  <c r="X21" i="5"/>
  <c r="V21" i="5"/>
  <c r="S23" i="5"/>
  <c r="S25" i="5"/>
  <c r="S16" i="5"/>
  <c r="S14" i="5"/>
  <c r="S27" i="5"/>
  <c r="T12" i="5"/>
  <c r="S24" i="5"/>
  <c r="S21" i="5"/>
  <c r="S15" i="5"/>
  <c r="S13" i="5"/>
  <c r="S22" i="5"/>
  <c r="S26" i="5"/>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496" i="5"/>
  <c r="AB2496" i="5" s="1"/>
  <c r="C2497" i="5"/>
  <c r="AB2497" i="5" s="1"/>
  <c r="C2498" i="5"/>
  <c r="C2499" i="5"/>
  <c r="B2496" i="5"/>
  <c r="B2497" i="5"/>
  <c r="S2497" i="5" s="1"/>
  <c r="B2498" i="5"/>
  <c r="B2499" i="5"/>
  <c r="T2499" i="5" s="1"/>
  <c r="C2495" i="5"/>
  <c r="V2495" i="5" s="1"/>
  <c r="H2495" i="5" s="1"/>
  <c r="J154" i="8"/>
  <c r="K154" i="8"/>
  <c r="J155" i="8"/>
  <c r="K155" i="8"/>
  <c r="P19" i="4"/>
  <c r="P18" i="4"/>
  <c r="P17" i="4"/>
  <c r="P14" i="4"/>
  <c r="P13" i="4"/>
  <c r="P12" i="4"/>
  <c r="P21" i="4"/>
  <c r="P20" i="4"/>
  <c r="P16" i="4"/>
  <c r="P15" i="4"/>
  <c r="Q16" i="4"/>
  <c r="Q15" i="4"/>
  <c r="R16" i="4"/>
  <c r="Q17" i="4"/>
  <c r="Q18" i="4"/>
  <c r="R17" i="4"/>
  <c r="S16" i="4"/>
  <c r="R15" i="4"/>
  <c r="Q14" i="4"/>
  <c r="Q13" i="4"/>
  <c r="R14" i="4"/>
  <c r="S15" i="4"/>
  <c r="T16" i="4"/>
  <c r="S17" i="4"/>
  <c r="R18" i="4"/>
  <c r="Q19" i="4"/>
  <c r="Q20" i="4"/>
  <c r="R19" i="4"/>
  <c r="S18" i="4"/>
  <c r="T17" i="4"/>
  <c r="U16" i="4"/>
  <c r="T15" i="4"/>
  <c r="S14" i="4"/>
  <c r="R13" i="4"/>
  <c r="Q12" i="4"/>
  <c r="R12" i="4"/>
  <c r="S13" i="4"/>
  <c r="T14" i="4"/>
  <c r="U15" i="4"/>
  <c r="V15" i="4"/>
  <c r="U14" i="4"/>
  <c r="T13" i="4"/>
  <c r="S12" i="4"/>
  <c r="T12" i="4"/>
  <c r="U13" i="4"/>
  <c r="V14" i="4"/>
  <c r="W14" i="4"/>
  <c r="V13" i="4"/>
  <c r="U12" i="4"/>
  <c r="V12" i="4"/>
  <c r="W13" i="4"/>
  <c r="X13" i="4"/>
  <c r="W12" i="4"/>
  <c r="X12" i="4"/>
  <c r="Y12" i="4"/>
  <c r="Z12" i="4"/>
  <c r="AA12" i="4"/>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A13" i="4" a="1"/>
  <c r="AA13" i="4"/>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B30" i="4"/>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G83" i="6" s="1"/>
  <c r="B81" i="6"/>
  <c r="B80" i="6"/>
  <c r="B79" i="6"/>
  <c r="B78" i="6"/>
  <c r="B77" i="6"/>
  <c r="B76" i="6"/>
  <c r="B75" i="6"/>
  <c r="B74" i="6"/>
  <c r="B73" i="6"/>
  <c r="B72" i="6"/>
  <c r="B70" i="6"/>
  <c r="B69" i="6"/>
  <c r="B68" i="6"/>
  <c r="B67" i="6"/>
  <c r="B66" i="6"/>
  <c r="B65" i="6"/>
  <c r="B64" i="6"/>
  <c r="B63" i="6"/>
  <c r="B62" i="6"/>
  <c r="B61" i="6"/>
  <c r="G61" i="6" s="1"/>
  <c r="B59" i="6"/>
  <c r="B58" i="6"/>
  <c r="B57" i="6"/>
  <c r="B56" i="6"/>
  <c r="B55" i="6"/>
  <c r="B54" i="6"/>
  <c r="B53" i="6"/>
  <c r="B52" i="6"/>
  <c r="B51" i="6"/>
  <c r="B50" i="6"/>
  <c r="B48" i="6"/>
  <c r="B47" i="6"/>
  <c r="B46" i="6"/>
  <c r="B45" i="6"/>
  <c r="B44" i="6"/>
  <c r="B43" i="6"/>
  <c r="B42" i="6"/>
  <c r="B41" i="6"/>
  <c r="B40" i="6"/>
  <c r="B39" i="6"/>
  <c r="B37" i="6"/>
  <c r="B36" i="6"/>
  <c r="B35" i="6"/>
  <c r="B34" i="6"/>
  <c r="B33" i="6"/>
  <c r="G33" i="6" s="1"/>
  <c r="H33" i="6" s="1"/>
  <c r="B32" i="6"/>
  <c r="B31" i="6"/>
  <c r="B30" i="6"/>
  <c r="B29" i="6"/>
  <c r="B28" i="6"/>
  <c r="B26" i="6"/>
  <c r="B25" i="6"/>
  <c r="B24" i="6"/>
  <c r="B23" i="6"/>
  <c r="B22" i="6"/>
  <c r="B21" i="6"/>
  <c r="B20" i="6"/>
  <c r="B19" i="6"/>
  <c r="B18" i="6"/>
  <c r="B17" i="6"/>
  <c r="F28" i="6" s="1"/>
  <c r="H28" i="6" s="1"/>
  <c r="B15" i="6"/>
  <c r="G15" i="6" s="1"/>
  <c r="H15" i="6" s="1"/>
  <c r="D15" i="6" s="1"/>
  <c r="B13" i="6"/>
  <c r="B12" i="6"/>
  <c r="G12" i="6" s="1"/>
  <c r="H12" i="6" s="1"/>
  <c r="D12" i="6" s="1"/>
  <c r="B11" i="6"/>
  <c r="B10" i="6"/>
  <c r="B9" i="6"/>
  <c r="B6" i="6"/>
  <c r="B4" i="6"/>
  <c r="O30" i="4"/>
  <c r="P54" i="4"/>
  <c r="B120" i="4" s="1"/>
  <c r="A98" i="6" s="1"/>
  <c r="B137" i="4"/>
  <c r="A111" i="6" s="1"/>
  <c r="B135" i="4"/>
  <c r="A110" i="6" s="1"/>
  <c r="B133" i="4"/>
  <c r="A109" i="6" s="1"/>
  <c r="B131" i="4"/>
  <c r="A108" i="6" s="1"/>
  <c r="B119" i="4"/>
  <c r="A97" i="6" s="1"/>
  <c r="B117" i="4"/>
  <c r="A95" i="6" s="1"/>
  <c r="B115" i="4"/>
  <c r="A94" i="6" s="1"/>
  <c r="B114" i="4"/>
  <c r="A93" i="6" s="1"/>
  <c r="B102" i="4"/>
  <c r="A83" i="6"/>
  <c r="P53" i="4"/>
  <c r="B90" i="4"/>
  <c r="A72" i="6"/>
  <c r="B78" i="4"/>
  <c r="A61" i="6"/>
  <c r="B66" i="4"/>
  <c r="A50" i="6" s="1"/>
  <c r="B54" i="4"/>
  <c r="A39" i="6" s="1"/>
  <c r="P42" i="4"/>
  <c r="B42" i="4"/>
  <c r="A28" i="6" s="1"/>
  <c r="P41" i="4"/>
  <c r="A17" i="6"/>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114" i="4" s="1"/>
  <c r="D29" i="4"/>
  <c r="D89" i="4" s="1"/>
  <c r="B113" i="4"/>
  <c r="H101" i="4"/>
  <c r="S51" i="4"/>
  <c r="T51" i="4"/>
  <c r="U51" i="4"/>
  <c r="V51" i="4"/>
  <c r="W51" i="4"/>
  <c r="X51" i="4"/>
  <c r="Y51" i="4"/>
  <c r="S50" i="4"/>
  <c r="T50" i="4"/>
  <c r="U50" i="4"/>
  <c r="V50" i="4"/>
  <c r="W50" i="4"/>
  <c r="X50" i="4" s="1"/>
  <c r="S49" i="4"/>
  <c r="T49" i="4"/>
  <c r="U49" i="4"/>
  <c r="V49" i="4"/>
  <c r="W49" i="4" s="1"/>
  <c r="S48" i="4"/>
  <c r="T48" i="4"/>
  <c r="U48" i="4"/>
  <c r="V48" i="4" s="1"/>
  <c r="S47" i="4"/>
  <c r="S46" i="4"/>
  <c r="T47" i="4"/>
  <c r="U47" i="4" s="1"/>
  <c r="T46" i="4"/>
  <c r="U46" i="4" s="1"/>
  <c r="S45" i="4"/>
  <c r="S44" i="4"/>
  <c r="T45" i="4"/>
  <c r="U45" i="4"/>
  <c r="T44" i="4"/>
  <c r="S43" i="4"/>
  <c r="T42" i="4" s="1"/>
  <c r="U42" i="4" s="1"/>
  <c r="S42" i="4"/>
  <c r="U44" i="4"/>
  <c r="V45"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C5" i="5" s="1"/>
  <c r="J75" i="6"/>
  <c r="J73" i="6"/>
  <c r="C4" i="5"/>
  <c r="C35" i="5"/>
  <c r="C36" i="5"/>
  <c r="C37" i="5"/>
  <c r="V37" i="5" s="1"/>
  <c r="E37" i="5" s="1"/>
  <c r="X37" i="5" s="1"/>
  <c r="C38" i="5"/>
  <c r="C39" i="5"/>
  <c r="V39" i="5" s="1"/>
  <c r="F39" i="5" s="1"/>
  <c r="C40" i="5"/>
  <c r="V40" i="5" s="1"/>
  <c r="E40" i="5" s="1"/>
  <c r="X40" i="5" s="1"/>
  <c r="C41" i="5"/>
  <c r="V41" i="5" s="1"/>
  <c r="E41" i="5" s="1"/>
  <c r="X41" i="5" s="1"/>
  <c r="C42" i="5"/>
  <c r="C43" i="5"/>
  <c r="V43" i="5" s="1"/>
  <c r="E43" i="5" s="1"/>
  <c r="X43" i="5" s="1"/>
  <c r="C44" i="5"/>
  <c r="C45" i="5"/>
  <c r="V45" i="5" s="1"/>
  <c r="E45" i="5" s="1"/>
  <c r="X45" i="5" s="1"/>
  <c r="C46" i="5"/>
  <c r="C47" i="5"/>
  <c r="V47" i="5" s="1"/>
  <c r="E47" i="5" s="1"/>
  <c r="X47" i="5" s="1"/>
  <c r="C48" i="5"/>
  <c r="C49" i="5"/>
  <c r="V49" i="5" s="1"/>
  <c r="E49" i="5" s="1"/>
  <c r="X49" i="5" s="1"/>
  <c r="C50" i="5"/>
  <c r="C51" i="5"/>
  <c r="V51" i="5" s="1"/>
  <c r="E51" i="5" s="1"/>
  <c r="X51" i="5" s="1"/>
  <c r="C52" i="5"/>
  <c r="C53" i="5"/>
  <c r="V53" i="5" s="1"/>
  <c r="E53" i="5" s="1"/>
  <c r="X53" i="5" s="1"/>
  <c r="C54" i="5"/>
  <c r="C55" i="5"/>
  <c r="V55" i="5" s="1"/>
  <c r="E55" i="5" s="1"/>
  <c r="X55" i="5" s="1"/>
  <c r="C56" i="5"/>
  <c r="V56" i="5" s="1"/>
  <c r="E56" i="5" s="1"/>
  <c r="X56" i="5" s="1"/>
  <c r="C57" i="5"/>
  <c r="V57" i="5" s="1"/>
  <c r="E57" i="5" s="1"/>
  <c r="X57" i="5" s="1"/>
  <c r="C58" i="5"/>
  <c r="C59" i="5"/>
  <c r="V59" i="5" s="1"/>
  <c r="E59" i="5" s="1"/>
  <c r="X59" i="5" s="1"/>
  <c r="C60" i="5"/>
  <c r="C61" i="5"/>
  <c r="V61" i="5" s="1"/>
  <c r="E61" i="5" s="1"/>
  <c r="X61" i="5" s="1"/>
  <c r="C62" i="5"/>
  <c r="C63" i="5"/>
  <c r="C64" i="5"/>
  <c r="C65" i="5"/>
  <c r="V65" i="5" s="1"/>
  <c r="E65" i="5" s="1"/>
  <c r="X65" i="5" s="1"/>
  <c r="C66" i="5"/>
  <c r="C67" i="5"/>
  <c r="V67" i="5" s="1"/>
  <c r="C68" i="5"/>
  <c r="C69" i="5"/>
  <c r="V69" i="5" s="1"/>
  <c r="E69" i="5" s="1"/>
  <c r="X69" i="5" s="1"/>
  <c r="C70" i="5"/>
  <c r="C71" i="5"/>
  <c r="C72" i="5"/>
  <c r="C73" i="5"/>
  <c r="V73" i="5" s="1"/>
  <c r="E73" i="5" s="1"/>
  <c r="X73" i="5" s="1"/>
  <c r="C74" i="5"/>
  <c r="C75" i="5"/>
  <c r="V75" i="5" s="1"/>
  <c r="E75" i="5" s="1"/>
  <c r="X75" i="5" s="1"/>
  <c r="C76" i="5"/>
  <c r="C77" i="5"/>
  <c r="V77" i="5" s="1"/>
  <c r="E77" i="5" s="1"/>
  <c r="X77" i="5" s="1"/>
  <c r="C78" i="5"/>
  <c r="C79" i="5"/>
  <c r="V79" i="5" s="1"/>
  <c r="E79" i="5" s="1"/>
  <c r="X79" i="5" s="1"/>
  <c r="C80" i="5"/>
  <c r="C81" i="5"/>
  <c r="V81" i="5" s="1"/>
  <c r="E81" i="5" s="1"/>
  <c r="X81" i="5" s="1"/>
  <c r="C82" i="5"/>
  <c r="C83" i="5"/>
  <c r="V83" i="5" s="1"/>
  <c r="E83" i="5" s="1"/>
  <c r="X83" i="5" s="1"/>
  <c r="C84" i="5"/>
  <c r="C85" i="5"/>
  <c r="V85" i="5" s="1"/>
  <c r="E85" i="5" s="1"/>
  <c r="X85" i="5" s="1"/>
  <c r="C86" i="5"/>
  <c r="C87" i="5"/>
  <c r="C88" i="5"/>
  <c r="V88" i="5" s="1"/>
  <c r="E88" i="5" s="1"/>
  <c r="X88" i="5" s="1"/>
  <c r="C89" i="5"/>
  <c r="V89" i="5" s="1"/>
  <c r="E89" i="5" s="1"/>
  <c r="X89" i="5" s="1"/>
  <c r="C90" i="5"/>
  <c r="C91" i="5"/>
  <c r="V91" i="5" s="1"/>
  <c r="E91" i="5" s="1"/>
  <c r="X91" i="5" s="1"/>
  <c r="C92" i="5"/>
  <c r="C93" i="5"/>
  <c r="V93" i="5" s="1"/>
  <c r="E93" i="5" s="1"/>
  <c r="X93" i="5" s="1"/>
  <c r="C94" i="5"/>
  <c r="C95" i="5"/>
  <c r="V95" i="5" s="1"/>
  <c r="C96" i="5"/>
  <c r="AB96" i="5" s="1"/>
  <c r="C97" i="5"/>
  <c r="V97" i="5" s="1"/>
  <c r="E97" i="5" s="1"/>
  <c r="X97" i="5" s="1"/>
  <c r="C98" i="5"/>
  <c r="C99" i="5"/>
  <c r="C100" i="5"/>
  <c r="C101" i="5"/>
  <c r="V101" i="5" s="1"/>
  <c r="E101" i="5" s="1"/>
  <c r="X101" i="5" s="1"/>
  <c r="C102" i="5"/>
  <c r="C103" i="5"/>
  <c r="V103" i="5" s="1"/>
  <c r="C104" i="5"/>
  <c r="V104" i="5" s="1"/>
  <c r="E104" i="5" s="1"/>
  <c r="X104" i="5" s="1"/>
  <c r="C105" i="5"/>
  <c r="V105" i="5" s="1"/>
  <c r="E105" i="5" s="1"/>
  <c r="X105" i="5" s="1"/>
  <c r="C106" i="5"/>
  <c r="C107" i="5"/>
  <c r="V107" i="5" s="1"/>
  <c r="E107" i="5" s="1"/>
  <c r="X107" i="5" s="1"/>
  <c r="C108" i="5"/>
  <c r="C109" i="5"/>
  <c r="V109" i="5" s="1"/>
  <c r="E109" i="5" s="1"/>
  <c r="X109" i="5" s="1"/>
  <c r="C110" i="5"/>
  <c r="C111" i="5"/>
  <c r="V111" i="5" s="1"/>
  <c r="C112" i="5"/>
  <c r="AB112" i="5" s="1"/>
  <c r="C113" i="5"/>
  <c r="V113" i="5" s="1"/>
  <c r="E113" i="5" s="1"/>
  <c r="X113" i="5" s="1"/>
  <c r="C114" i="5"/>
  <c r="C115" i="5"/>
  <c r="V115" i="5" s="1"/>
  <c r="E115" i="5" s="1"/>
  <c r="X115" i="5" s="1"/>
  <c r="C116" i="5"/>
  <c r="C117" i="5"/>
  <c r="V117" i="5" s="1"/>
  <c r="E117" i="5" s="1"/>
  <c r="X117" i="5" s="1"/>
  <c r="C118" i="5"/>
  <c r="C119" i="5"/>
  <c r="V119" i="5" s="1"/>
  <c r="E119" i="5" s="1"/>
  <c r="X119" i="5" s="1"/>
  <c r="C120" i="5"/>
  <c r="C121" i="5"/>
  <c r="V121" i="5" s="1"/>
  <c r="E121" i="5" s="1"/>
  <c r="X121" i="5" s="1"/>
  <c r="C122" i="5"/>
  <c r="C123" i="5"/>
  <c r="V123" i="5" s="1"/>
  <c r="E123" i="5" s="1"/>
  <c r="X123" i="5" s="1"/>
  <c r="C124" i="5"/>
  <c r="AB124" i="5" s="1"/>
  <c r="C125" i="5"/>
  <c r="V125" i="5" s="1"/>
  <c r="E125" i="5" s="1"/>
  <c r="X125" i="5" s="1"/>
  <c r="C126" i="5"/>
  <c r="C127" i="5"/>
  <c r="V127" i="5" s="1"/>
  <c r="E127" i="5" s="1"/>
  <c r="X127" i="5" s="1"/>
  <c r="C128" i="5"/>
  <c r="V128" i="5" s="1"/>
  <c r="C129" i="5"/>
  <c r="V129" i="5" s="1"/>
  <c r="E129" i="5" s="1"/>
  <c r="X129" i="5" s="1"/>
  <c r="C130" i="5"/>
  <c r="C131" i="5"/>
  <c r="V131" i="5" s="1"/>
  <c r="E131" i="5" s="1"/>
  <c r="X131" i="5" s="1"/>
  <c r="C132" i="5"/>
  <c r="C133" i="5"/>
  <c r="V133" i="5" s="1"/>
  <c r="E133" i="5" s="1"/>
  <c r="X133" i="5" s="1"/>
  <c r="C134" i="5"/>
  <c r="C135" i="5"/>
  <c r="V135" i="5" s="1"/>
  <c r="E135" i="5" s="1"/>
  <c r="X135" i="5" s="1"/>
  <c r="C136" i="5"/>
  <c r="C137" i="5"/>
  <c r="V137" i="5" s="1"/>
  <c r="E137" i="5" s="1"/>
  <c r="X137" i="5" s="1"/>
  <c r="C138" i="5"/>
  <c r="C139" i="5"/>
  <c r="V139" i="5" s="1"/>
  <c r="E139" i="5" s="1"/>
  <c r="X139" i="5" s="1"/>
  <c r="C140" i="5"/>
  <c r="C141" i="5"/>
  <c r="V141" i="5" s="1"/>
  <c r="E141" i="5" s="1"/>
  <c r="X141" i="5" s="1"/>
  <c r="C142" i="5"/>
  <c r="C143" i="5"/>
  <c r="V143" i="5" s="1"/>
  <c r="E143" i="5" s="1"/>
  <c r="X143" i="5" s="1"/>
  <c r="C144" i="5"/>
  <c r="V144" i="5" s="1"/>
  <c r="E144" i="5" s="1"/>
  <c r="X144" i="5" s="1"/>
  <c r="C145" i="5"/>
  <c r="V145" i="5" s="1"/>
  <c r="E145" i="5" s="1"/>
  <c r="X145" i="5" s="1"/>
  <c r="C146" i="5"/>
  <c r="C147" i="5"/>
  <c r="V147" i="5" s="1"/>
  <c r="E147" i="5" s="1"/>
  <c r="X147" i="5" s="1"/>
  <c r="C148" i="5"/>
  <c r="C149" i="5"/>
  <c r="V149" i="5" s="1"/>
  <c r="E149" i="5" s="1"/>
  <c r="X149" i="5" s="1"/>
  <c r="C150" i="5"/>
  <c r="C151" i="5"/>
  <c r="V151" i="5" s="1"/>
  <c r="E151" i="5" s="1"/>
  <c r="X151" i="5" s="1"/>
  <c r="C152" i="5"/>
  <c r="AB152" i="5" s="1"/>
  <c r="C153" i="5"/>
  <c r="V153" i="5" s="1"/>
  <c r="E153" i="5" s="1"/>
  <c r="X153" i="5" s="1"/>
  <c r="C154" i="5"/>
  <c r="C155" i="5"/>
  <c r="C156" i="5"/>
  <c r="C157" i="5"/>
  <c r="V157" i="5" s="1"/>
  <c r="E157" i="5" s="1"/>
  <c r="X157" i="5" s="1"/>
  <c r="C158" i="5"/>
  <c r="C159" i="5"/>
  <c r="V159" i="5" s="1"/>
  <c r="E159" i="5" s="1"/>
  <c r="X159" i="5" s="1"/>
  <c r="C160" i="5"/>
  <c r="C161" i="5"/>
  <c r="V161" i="5" s="1"/>
  <c r="E161" i="5" s="1"/>
  <c r="X161" i="5" s="1"/>
  <c r="C162" i="5"/>
  <c r="C163" i="5"/>
  <c r="V163" i="5" s="1"/>
  <c r="E163" i="5" s="1"/>
  <c r="X163" i="5" s="1"/>
  <c r="C164" i="5"/>
  <c r="C165" i="5"/>
  <c r="V165" i="5" s="1"/>
  <c r="E165" i="5" s="1"/>
  <c r="X165" i="5" s="1"/>
  <c r="C166" i="5"/>
  <c r="C167" i="5"/>
  <c r="V167" i="5" s="1"/>
  <c r="E167" i="5" s="1"/>
  <c r="X167" i="5" s="1"/>
  <c r="C168" i="5"/>
  <c r="V168" i="5" s="1"/>
  <c r="E168" i="5" s="1"/>
  <c r="X168" i="5" s="1"/>
  <c r="C169" i="5"/>
  <c r="V169" i="5" s="1"/>
  <c r="E169" i="5" s="1"/>
  <c r="X169" i="5" s="1"/>
  <c r="C170" i="5"/>
  <c r="C171" i="5"/>
  <c r="V171" i="5" s="1"/>
  <c r="E171" i="5" s="1"/>
  <c r="X171" i="5" s="1"/>
  <c r="C172" i="5"/>
  <c r="C173" i="5"/>
  <c r="V173" i="5" s="1"/>
  <c r="E173" i="5" s="1"/>
  <c r="X173" i="5" s="1"/>
  <c r="C174" i="5"/>
  <c r="C175" i="5"/>
  <c r="V175" i="5" s="1"/>
  <c r="E175" i="5" s="1"/>
  <c r="X175" i="5" s="1"/>
  <c r="C176" i="5"/>
  <c r="C177" i="5"/>
  <c r="V177" i="5" s="1"/>
  <c r="E177" i="5" s="1"/>
  <c r="X177" i="5" s="1"/>
  <c r="C178" i="5"/>
  <c r="C179" i="5"/>
  <c r="C180" i="5"/>
  <c r="C181" i="5"/>
  <c r="V181" i="5" s="1"/>
  <c r="E181" i="5" s="1"/>
  <c r="X181" i="5" s="1"/>
  <c r="C182" i="5"/>
  <c r="C183" i="5"/>
  <c r="V183" i="5" s="1"/>
  <c r="E183" i="5" s="1"/>
  <c r="X183" i="5" s="1"/>
  <c r="C184" i="5"/>
  <c r="AB184" i="5" s="1"/>
  <c r="C185" i="5"/>
  <c r="V185" i="5" s="1"/>
  <c r="E185" i="5" s="1"/>
  <c r="X185" i="5" s="1"/>
  <c r="C186" i="5"/>
  <c r="C187" i="5"/>
  <c r="C188" i="5"/>
  <c r="C189" i="5"/>
  <c r="V189" i="5" s="1"/>
  <c r="E189" i="5" s="1"/>
  <c r="X189" i="5" s="1"/>
  <c r="C190" i="5"/>
  <c r="C191" i="5"/>
  <c r="C192" i="5"/>
  <c r="V192" i="5" s="1"/>
  <c r="E192" i="5" s="1"/>
  <c r="X192" i="5" s="1"/>
  <c r="C193" i="5"/>
  <c r="V193" i="5" s="1"/>
  <c r="E193" i="5" s="1"/>
  <c r="X193" i="5" s="1"/>
  <c r="C194" i="5"/>
  <c r="C195" i="5"/>
  <c r="C196" i="5"/>
  <c r="C197" i="5"/>
  <c r="V197" i="5" s="1"/>
  <c r="E197" i="5" s="1"/>
  <c r="X197" i="5" s="1"/>
  <c r="C198" i="5"/>
  <c r="C199" i="5"/>
  <c r="V199" i="5" s="1"/>
  <c r="E199" i="5" s="1"/>
  <c r="X199" i="5" s="1"/>
  <c r="C200" i="5"/>
  <c r="C201" i="5"/>
  <c r="V201" i="5" s="1"/>
  <c r="E201" i="5" s="1"/>
  <c r="X201" i="5" s="1"/>
  <c r="C202" i="5"/>
  <c r="C203" i="5"/>
  <c r="C204" i="5"/>
  <c r="C205" i="5"/>
  <c r="V205" i="5" s="1"/>
  <c r="E205" i="5" s="1"/>
  <c r="X205" i="5" s="1"/>
  <c r="C206" i="5"/>
  <c r="C207" i="5"/>
  <c r="V207" i="5" s="1"/>
  <c r="E207" i="5" s="1"/>
  <c r="X207" i="5" s="1"/>
  <c r="C208" i="5"/>
  <c r="C209" i="5"/>
  <c r="V209" i="5" s="1"/>
  <c r="E209" i="5" s="1"/>
  <c r="X209" i="5" s="1"/>
  <c r="C210" i="5"/>
  <c r="C211" i="5"/>
  <c r="C212" i="5"/>
  <c r="C213" i="5"/>
  <c r="V213" i="5" s="1"/>
  <c r="E213" i="5" s="1"/>
  <c r="X213" i="5" s="1"/>
  <c r="C214" i="5"/>
  <c r="C215" i="5"/>
  <c r="V215" i="5" s="1"/>
  <c r="E215" i="5" s="1"/>
  <c r="X215" i="5" s="1"/>
  <c r="C216" i="5"/>
  <c r="V216" i="5" s="1"/>
  <c r="E216" i="5" s="1"/>
  <c r="X216" i="5" s="1"/>
  <c r="C217" i="5"/>
  <c r="V217" i="5" s="1"/>
  <c r="E217" i="5" s="1"/>
  <c r="X217" i="5" s="1"/>
  <c r="C218" i="5"/>
  <c r="C219" i="5"/>
  <c r="C220" i="5"/>
  <c r="C221" i="5"/>
  <c r="V221" i="5" s="1"/>
  <c r="E221" i="5" s="1"/>
  <c r="X221" i="5" s="1"/>
  <c r="C222" i="5"/>
  <c r="C223" i="5"/>
  <c r="V223" i="5" s="1"/>
  <c r="E223" i="5" s="1"/>
  <c r="X223" i="5" s="1"/>
  <c r="C224" i="5"/>
  <c r="C225" i="5"/>
  <c r="V225" i="5" s="1"/>
  <c r="E225" i="5" s="1"/>
  <c r="X225" i="5" s="1"/>
  <c r="C226" i="5"/>
  <c r="C227" i="5"/>
  <c r="C228" i="5"/>
  <c r="C229" i="5"/>
  <c r="V229" i="5" s="1"/>
  <c r="E229" i="5" s="1"/>
  <c r="X229" i="5" s="1"/>
  <c r="C230" i="5"/>
  <c r="C231" i="5"/>
  <c r="V231" i="5" s="1"/>
  <c r="E231" i="5" s="1"/>
  <c r="X231" i="5" s="1"/>
  <c r="C232" i="5"/>
  <c r="V232" i="5" s="1"/>
  <c r="E232" i="5" s="1"/>
  <c r="X232" i="5" s="1"/>
  <c r="C233" i="5"/>
  <c r="V233" i="5" s="1"/>
  <c r="E233" i="5" s="1"/>
  <c r="X233" i="5" s="1"/>
  <c r="C234" i="5"/>
  <c r="C235" i="5"/>
  <c r="C236" i="5"/>
  <c r="C237" i="5"/>
  <c r="V237" i="5" s="1"/>
  <c r="E237" i="5" s="1"/>
  <c r="X237" i="5" s="1"/>
  <c r="C238" i="5"/>
  <c r="C239" i="5"/>
  <c r="V239" i="5" s="1"/>
  <c r="E239" i="5" s="1"/>
  <c r="X239" i="5" s="1"/>
  <c r="C240" i="5"/>
  <c r="C241" i="5"/>
  <c r="V241" i="5" s="1"/>
  <c r="E241" i="5" s="1"/>
  <c r="X241" i="5" s="1"/>
  <c r="C242" i="5"/>
  <c r="C243" i="5"/>
  <c r="C244" i="5"/>
  <c r="C245" i="5"/>
  <c r="V245" i="5" s="1"/>
  <c r="E245" i="5" s="1"/>
  <c r="X245" i="5" s="1"/>
  <c r="C246" i="5"/>
  <c r="C247" i="5"/>
  <c r="C248" i="5"/>
  <c r="V248" i="5" s="1"/>
  <c r="E248" i="5" s="1"/>
  <c r="X248" i="5" s="1"/>
  <c r="C249" i="5"/>
  <c r="V249" i="5" s="1"/>
  <c r="E249" i="5" s="1"/>
  <c r="X249" i="5" s="1"/>
  <c r="C250" i="5"/>
  <c r="C251" i="5"/>
  <c r="C252" i="5"/>
  <c r="C253" i="5"/>
  <c r="V253" i="5" s="1"/>
  <c r="E253" i="5" s="1"/>
  <c r="X253" i="5" s="1"/>
  <c r="C254" i="5"/>
  <c r="C255" i="5"/>
  <c r="V255" i="5" s="1"/>
  <c r="C256" i="5"/>
  <c r="V256" i="5" s="1"/>
  <c r="E256" i="5" s="1"/>
  <c r="X256" i="5" s="1"/>
  <c r="C257" i="5"/>
  <c r="V257" i="5" s="1"/>
  <c r="E257" i="5" s="1"/>
  <c r="X257" i="5" s="1"/>
  <c r="C258" i="5"/>
  <c r="C259" i="5"/>
  <c r="C260" i="5"/>
  <c r="C261" i="5"/>
  <c r="V261" i="5" s="1"/>
  <c r="E261" i="5" s="1"/>
  <c r="X261" i="5" s="1"/>
  <c r="C262" i="5"/>
  <c r="C263" i="5"/>
  <c r="V263" i="5" s="1"/>
  <c r="E263" i="5" s="1"/>
  <c r="X263" i="5" s="1"/>
  <c r="C264" i="5"/>
  <c r="C265" i="5"/>
  <c r="V265" i="5" s="1"/>
  <c r="E265" i="5" s="1"/>
  <c r="X265" i="5" s="1"/>
  <c r="C266" i="5"/>
  <c r="C267" i="5"/>
  <c r="C268" i="5"/>
  <c r="C269" i="5"/>
  <c r="V269" i="5" s="1"/>
  <c r="E269" i="5" s="1"/>
  <c r="X269" i="5" s="1"/>
  <c r="C270" i="5"/>
  <c r="C271" i="5"/>
  <c r="V271" i="5" s="1"/>
  <c r="C272" i="5"/>
  <c r="V272" i="5" s="1"/>
  <c r="E272" i="5" s="1"/>
  <c r="X272" i="5" s="1"/>
  <c r="C273" i="5"/>
  <c r="V273" i="5" s="1"/>
  <c r="E273" i="5" s="1"/>
  <c r="X273" i="5" s="1"/>
  <c r="C274" i="5"/>
  <c r="C275" i="5"/>
  <c r="C276" i="5"/>
  <c r="V276" i="5" s="1"/>
  <c r="C277" i="5"/>
  <c r="V277" i="5" s="1"/>
  <c r="E277" i="5" s="1"/>
  <c r="X277" i="5" s="1"/>
  <c r="C278" i="5"/>
  <c r="C279" i="5"/>
  <c r="V279" i="5" s="1"/>
  <c r="E279" i="5" s="1"/>
  <c r="X279" i="5" s="1"/>
  <c r="C280" i="5"/>
  <c r="C281" i="5"/>
  <c r="V281" i="5" s="1"/>
  <c r="E281" i="5" s="1"/>
  <c r="X281" i="5" s="1"/>
  <c r="C282" i="5"/>
  <c r="C283" i="5"/>
  <c r="C284" i="5"/>
  <c r="C285" i="5"/>
  <c r="V285" i="5" s="1"/>
  <c r="E285" i="5" s="1"/>
  <c r="X285" i="5" s="1"/>
  <c r="C286" i="5"/>
  <c r="C287" i="5"/>
  <c r="C288" i="5"/>
  <c r="AB288" i="5" s="1"/>
  <c r="C289" i="5"/>
  <c r="V289" i="5" s="1"/>
  <c r="E289" i="5" s="1"/>
  <c r="X289" i="5" s="1"/>
  <c r="C290" i="5"/>
  <c r="C291" i="5"/>
  <c r="C292" i="5"/>
  <c r="C293" i="5"/>
  <c r="V293" i="5" s="1"/>
  <c r="E293" i="5" s="1"/>
  <c r="X293" i="5" s="1"/>
  <c r="C294" i="5"/>
  <c r="C295" i="5"/>
  <c r="V295" i="5" s="1"/>
  <c r="E295" i="5" s="1"/>
  <c r="X295" i="5" s="1"/>
  <c r="C296" i="5"/>
  <c r="C297" i="5"/>
  <c r="V297" i="5" s="1"/>
  <c r="E297" i="5" s="1"/>
  <c r="X297" i="5" s="1"/>
  <c r="C298" i="5"/>
  <c r="C299" i="5"/>
  <c r="C300" i="5"/>
  <c r="C301" i="5"/>
  <c r="V301" i="5" s="1"/>
  <c r="E301" i="5" s="1"/>
  <c r="X301" i="5" s="1"/>
  <c r="C302" i="5"/>
  <c r="C303" i="5"/>
  <c r="V303" i="5" s="1"/>
  <c r="E303" i="5" s="1"/>
  <c r="X303" i="5" s="1"/>
  <c r="C304" i="5"/>
  <c r="C305" i="5"/>
  <c r="V305" i="5" s="1"/>
  <c r="E305" i="5" s="1"/>
  <c r="X305" i="5" s="1"/>
  <c r="C306" i="5"/>
  <c r="C307" i="5"/>
  <c r="C308" i="5"/>
  <c r="C309" i="5"/>
  <c r="V309" i="5" s="1"/>
  <c r="E309" i="5" s="1"/>
  <c r="X309" i="5" s="1"/>
  <c r="C310" i="5"/>
  <c r="C311" i="5"/>
  <c r="V311" i="5" s="1"/>
  <c r="E311" i="5" s="1"/>
  <c r="X311" i="5" s="1"/>
  <c r="C312" i="5"/>
  <c r="V312" i="5" s="1"/>
  <c r="E312" i="5" s="1"/>
  <c r="X312" i="5" s="1"/>
  <c r="C313" i="5"/>
  <c r="V313" i="5" s="1"/>
  <c r="E313" i="5" s="1"/>
  <c r="X313" i="5" s="1"/>
  <c r="C314" i="5"/>
  <c r="C315" i="5"/>
  <c r="C316" i="5"/>
  <c r="C317" i="5"/>
  <c r="V317" i="5" s="1"/>
  <c r="E317" i="5" s="1"/>
  <c r="X317" i="5" s="1"/>
  <c r="C318" i="5"/>
  <c r="C319" i="5"/>
  <c r="V319" i="5" s="1"/>
  <c r="E319" i="5" s="1"/>
  <c r="X319" i="5" s="1"/>
  <c r="C320" i="5"/>
  <c r="C321" i="5"/>
  <c r="V321" i="5" s="1"/>
  <c r="E321" i="5" s="1"/>
  <c r="X321" i="5" s="1"/>
  <c r="C322" i="5"/>
  <c r="C323" i="5"/>
  <c r="C324" i="5"/>
  <c r="C325" i="5"/>
  <c r="V325" i="5" s="1"/>
  <c r="E325" i="5" s="1"/>
  <c r="X325" i="5" s="1"/>
  <c r="C326" i="5"/>
  <c r="C327" i="5"/>
  <c r="V327" i="5" s="1"/>
  <c r="E327" i="5" s="1"/>
  <c r="X327" i="5" s="1"/>
  <c r="C328" i="5"/>
  <c r="V328" i="5" s="1"/>
  <c r="C329" i="5"/>
  <c r="V329" i="5" s="1"/>
  <c r="E329" i="5" s="1"/>
  <c r="X329" i="5" s="1"/>
  <c r="C330" i="5"/>
  <c r="C331" i="5"/>
  <c r="C332" i="5"/>
  <c r="C333" i="5"/>
  <c r="V333" i="5" s="1"/>
  <c r="E333" i="5" s="1"/>
  <c r="X333" i="5" s="1"/>
  <c r="C334" i="5"/>
  <c r="C335" i="5"/>
  <c r="V335" i="5" s="1"/>
  <c r="E335" i="5" s="1"/>
  <c r="X335" i="5" s="1"/>
  <c r="C336" i="5"/>
  <c r="C337" i="5"/>
  <c r="V337" i="5" s="1"/>
  <c r="C338" i="5"/>
  <c r="C339" i="5"/>
  <c r="C340" i="5"/>
  <c r="C341" i="5"/>
  <c r="V341" i="5" s="1"/>
  <c r="E341" i="5" s="1"/>
  <c r="X341" i="5" s="1"/>
  <c r="C342" i="5"/>
  <c r="C343" i="5"/>
  <c r="V343" i="5" s="1"/>
  <c r="E343" i="5" s="1"/>
  <c r="X343" i="5" s="1"/>
  <c r="C344" i="5"/>
  <c r="C345" i="5"/>
  <c r="V345" i="5" s="1"/>
  <c r="E345" i="5" s="1"/>
  <c r="X345" i="5" s="1"/>
  <c r="C346" i="5"/>
  <c r="C347" i="5"/>
  <c r="C348" i="5"/>
  <c r="C349" i="5"/>
  <c r="V349" i="5" s="1"/>
  <c r="E349" i="5" s="1"/>
  <c r="X349" i="5" s="1"/>
  <c r="C350" i="5"/>
  <c r="C351" i="5"/>
  <c r="C352" i="5"/>
  <c r="C353" i="5"/>
  <c r="V353" i="5" s="1"/>
  <c r="E353" i="5" s="1"/>
  <c r="X353" i="5" s="1"/>
  <c r="C354" i="5"/>
  <c r="C355" i="5"/>
  <c r="C356" i="5"/>
  <c r="C357" i="5"/>
  <c r="V357" i="5" s="1"/>
  <c r="E357" i="5" s="1"/>
  <c r="X357" i="5" s="1"/>
  <c r="C358" i="5"/>
  <c r="C359" i="5"/>
  <c r="V359" i="5" s="1"/>
  <c r="E359" i="5" s="1"/>
  <c r="X359" i="5" s="1"/>
  <c r="C360" i="5"/>
  <c r="C361" i="5"/>
  <c r="V361" i="5" s="1"/>
  <c r="E361" i="5" s="1"/>
  <c r="X361" i="5" s="1"/>
  <c r="C362" i="5"/>
  <c r="C363" i="5"/>
  <c r="C364" i="5"/>
  <c r="C365" i="5"/>
  <c r="V365" i="5" s="1"/>
  <c r="E365" i="5" s="1"/>
  <c r="X365" i="5" s="1"/>
  <c r="C366" i="5"/>
  <c r="C367" i="5"/>
  <c r="V367" i="5" s="1"/>
  <c r="E367" i="5" s="1"/>
  <c r="X367" i="5" s="1"/>
  <c r="C368" i="5"/>
  <c r="C369" i="5"/>
  <c r="V369" i="5" s="1"/>
  <c r="E369" i="5" s="1"/>
  <c r="X369" i="5" s="1"/>
  <c r="C370" i="5"/>
  <c r="C371" i="5"/>
  <c r="C372" i="5"/>
  <c r="C373" i="5"/>
  <c r="V373" i="5" s="1"/>
  <c r="E373" i="5" s="1"/>
  <c r="X373" i="5" s="1"/>
  <c r="C374" i="5"/>
  <c r="C375" i="5"/>
  <c r="V375" i="5" s="1"/>
  <c r="E375" i="5" s="1"/>
  <c r="X375" i="5" s="1"/>
  <c r="C376" i="5"/>
  <c r="C377" i="5"/>
  <c r="V377" i="5" s="1"/>
  <c r="E377" i="5" s="1"/>
  <c r="X377" i="5" s="1"/>
  <c r="C378" i="5"/>
  <c r="C379" i="5"/>
  <c r="C380" i="5"/>
  <c r="C381" i="5"/>
  <c r="V381" i="5" s="1"/>
  <c r="E381" i="5" s="1"/>
  <c r="X381" i="5" s="1"/>
  <c r="C382" i="5"/>
  <c r="C383" i="5"/>
  <c r="V383" i="5" s="1"/>
  <c r="E383" i="5" s="1"/>
  <c r="X383" i="5" s="1"/>
  <c r="C384" i="5"/>
  <c r="V384" i="5" s="1"/>
  <c r="E384" i="5" s="1"/>
  <c r="X384" i="5" s="1"/>
  <c r="C385" i="5"/>
  <c r="V385" i="5" s="1"/>
  <c r="E385" i="5" s="1"/>
  <c r="X385" i="5" s="1"/>
  <c r="C386" i="5"/>
  <c r="C387" i="5"/>
  <c r="C388" i="5"/>
  <c r="C389" i="5"/>
  <c r="V389" i="5" s="1"/>
  <c r="E389" i="5" s="1"/>
  <c r="X389" i="5" s="1"/>
  <c r="C390" i="5"/>
  <c r="C391" i="5"/>
  <c r="C392" i="5"/>
  <c r="C393" i="5"/>
  <c r="V393" i="5" s="1"/>
  <c r="E393" i="5" s="1"/>
  <c r="X393" i="5" s="1"/>
  <c r="C394" i="5"/>
  <c r="C395" i="5"/>
  <c r="C396" i="5"/>
  <c r="C397" i="5"/>
  <c r="V397" i="5" s="1"/>
  <c r="E397" i="5" s="1"/>
  <c r="X397" i="5" s="1"/>
  <c r="C398" i="5"/>
  <c r="C399" i="5"/>
  <c r="C400" i="5"/>
  <c r="V400" i="5" s="1"/>
  <c r="E400" i="5" s="1"/>
  <c r="X400" i="5" s="1"/>
  <c r="C401" i="5"/>
  <c r="V401" i="5" s="1"/>
  <c r="E401" i="5" s="1"/>
  <c r="X401" i="5" s="1"/>
  <c r="C402" i="5"/>
  <c r="C403" i="5"/>
  <c r="C404" i="5"/>
  <c r="C405" i="5"/>
  <c r="V405" i="5" s="1"/>
  <c r="E405" i="5" s="1"/>
  <c r="X405" i="5" s="1"/>
  <c r="C406" i="5"/>
  <c r="C407" i="5"/>
  <c r="C408" i="5"/>
  <c r="AB408" i="5" s="1"/>
  <c r="C409" i="5"/>
  <c r="V409" i="5" s="1"/>
  <c r="E409" i="5" s="1"/>
  <c r="X409" i="5" s="1"/>
  <c r="C410" i="5"/>
  <c r="C411" i="5"/>
  <c r="C412" i="5"/>
  <c r="C413" i="5"/>
  <c r="V413" i="5" s="1"/>
  <c r="E413" i="5" s="1"/>
  <c r="X413" i="5" s="1"/>
  <c r="C414" i="5"/>
  <c r="C415" i="5"/>
  <c r="V415" i="5" s="1"/>
  <c r="E415" i="5" s="1"/>
  <c r="X415" i="5" s="1"/>
  <c r="C416" i="5"/>
  <c r="C417" i="5"/>
  <c r="V417" i="5" s="1"/>
  <c r="E417" i="5" s="1"/>
  <c r="X417" i="5" s="1"/>
  <c r="C418" i="5"/>
  <c r="C419" i="5"/>
  <c r="C420" i="5"/>
  <c r="C421" i="5"/>
  <c r="V421" i="5" s="1"/>
  <c r="E421" i="5" s="1"/>
  <c r="X421" i="5" s="1"/>
  <c r="C422" i="5"/>
  <c r="C423" i="5"/>
  <c r="C424" i="5"/>
  <c r="V424" i="5" s="1"/>
  <c r="E424" i="5" s="1"/>
  <c r="X424" i="5" s="1"/>
  <c r="C425" i="5"/>
  <c r="V425" i="5" s="1"/>
  <c r="E425" i="5" s="1"/>
  <c r="X425" i="5" s="1"/>
  <c r="C426" i="5"/>
  <c r="C427" i="5"/>
  <c r="C428" i="5"/>
  <c r="C429" i="5"/>
  <c r="V429" i="5" s="1"/>
  <c r="E429" i="5" s="1"/>
  <c r="X429" i="5" s="1"/>
  <c r="C430" i="5"/>
  <c r="C431" i="5"/>
  <c r="C432" i="5"/>
  <c r="V432" i="5" s="1"/>
  <c r="E432" i="5" s="1"/>
  <c r="X432" i="5" s="1"/>
  <c r="C433" i="5"/>
  <c r="V433" i="5" s="1"/>
  <c r="E433" i="5" s="1"/>
  <c r="X433" i="5" s="1"/>
  <c r="C434" i="5"/>
  <c r="C435" i="5"/>
  <c r="C436" i="5"/>
  <c r="C437" i="5"/>
  <c r="V437" i="5" s="1"/>
  <c r="E437" i="5" s="1"/>
  <c r="X437" i="5" s="1"/>
  <c r="C438" i="5"/>
  <c r="C439" i="5"/>
  <c r="C440" i="5"/>
  <c r="V440" i="5" s="1"/>
  <c r="E440" i="5" s="1"/>
  <c r="X440" i="5" s="1"/>
  <c r="C441" i="5"/>
  <c r="V441" i="5" s="1"/>
  <c r="E441" i="5" s="1"/>
  <c r="X441" i="5" s="1"/>
  <c r="C442" i="5"/>
  <c r="C443" i="5"/>
  <c r="C444" i="5"/>
  <c r="C445" i="5"/>
  <c r="V445" i="5" s="1"/>
  <c r="E445" i="5" s="1"/>
  <c r="X445" i="5" s="1"/>
  <c r="C446" i="5"/>
  <c r="C447" i="5"/>
  <c r="V447" i="5" s="1"/>
  <c r="E447" i="5" s="1"/>
  <c r="X447" i="5" s="1"/>
  <c r="C448" i="5"/>
  <c r="C449" i="5"/>
  <c r="V449" i="5" s="1"/>
  <c r="E449" i="5" s="1"/>
  <c r="X449" i="5" s="1"/>
  <c r="C450" i="5"/>
  <c r="C451" i="5"/>
  <c r="C452" i="5"/>
  <c r="C453" i="5"/>
  <c r="V453" i="5" s="1"/>
  <c r="E453" i="5" s="1"/>
  <c r="X453" i="5" s="1"/>
  <c r="C454" i="5"/>
  <c r="C455" i="5"/>
  <c r="V455" i="5" s="1"/>
  <c r="E455" i="5" s="1"/>
  <c r="X455" i="5" s="1"/>
  <c r="C456" i="5"/>
  <c r="V456" i="5" s="1"/>
  <c r="E456" i="5" s="1"/>
  <c r="X456" i="5" s="1"/>
  <c r="C457" i="5"/>
  <c r="V457" i="5" s="1"/>
  <c r="E457" i="5" s="1"/>
  <c r="X457" i="5" s="1"/>
  <c r="C458" i="5"/>
  <c r="C459" i="5"/>
  <c r="C460" i="5"/>
  <c r="C461" i="5"/>
  <c r="C462" i="5"/>
  <c r="C463" i="5"/>
  <c r="V463" i="5" s="1"/>
  <c r="E463" i="5" s="1"/>
  <c r="X463" i="5" s="1"/>
  <c r="C464" i="5"/>
  <c r="V464" i="5" s="1"/>
  <c r="E464" i="5" s="1"/>
  <c r="X464" i="5" s="1"/>
  <c r="C465" i="5"/>
  <c r="V465" i="5" s="1"/>
  <c r="E465" i="5" s="1"/>
  <c r="X465" i="5" s="1"/>
  <c r="C466" i="5"/>
  <c r="C467" i="5"/>
  <c r="C468" i="5"/>
  <c r="C469" i="5"/>
  <c r="V469" i="5" s="1"/>
  <c r="E469" i="5" s="1"/>
  <c r="X469" i="5" s="1"/>
  <c r="C470" i="5"/>
  <c r="C471" i="5"/>
  <c r="V471" i="5" s="1"/>
  <c r="E471" i="5" s="1"/>
  <c r="X471" i="5" s="1"/>
  <c r="C472" i="5"/>
  <c r="V472" i="5" s="1"/>
  <c r="E472" i="5" s="1"/>
  <c r="X472" i="5" s="1"/>
  <c r="C473" i="5"/>
  <c r="V473" i="5" s="1"/>
  <c r="E473" i="5" s="1"/>
  <c r="X473" i="5" s="1"/>
  <c r="C474" i="5"/>
  <c r="C475" i="5"/>
  <c r="C476" i="5"/>
  <c r="C477" i="5"/>
  <c r="V477" i="5" s="1"/>
  <c r="E477" i="5" s="1"/>
  <c r="X477" i="5" s="1"/>
  <c r="C478" i="5"/>
  <c r="C479" i="5"/>
  <c r="V479" i="5" s="1"/>
  <c r="E479" i="5" s="1"/>
  <c r="X479" i="5" s="1"/>
  <c r="C480" i="5"/>
  <c r="C481" i="5"/>
  <c r="V481" i="5" s="1"/>
  <c r="E481" i="5" s="1"/>
  <c r="X481" i="5" s="1"/>
  <c r="C482" i="5"/>
  <c r="C483" i="5"/>
  <c r="C484" i="5"/>
  <c r="C485" i="5"/>
  <c r="V485" i="5" s="1"/>
  <c r="E485" i="5" s="1"/>
  <c r="X485" i="5" s="1"/>
  <c r="C486" i="5"/>
  <c r="C487" i="5"/>
  <c r="V487" i="5" s="1"/>
  <c r="E487" i="5" s="1"/>
  <c r="X487" i="5" s="1"/>
  <c r="C488" i="5"/>
  <c r="V488" i="5" s="1"/>
  <c r="E488" i="5" s="1"/>
  <c r="X488" i="5" s="1"/>
  <c r="C489" i="5"/>
  <c r="V489" i="5" s="1"/>
  <c r="E489" i="5" s="1"/>
  <c r="X489" i="5" s="1"/>
  <c r="C490" i="5"/>
  <c r="C491" i="5"/>
  <c r="C492" i="5"/>
  <c r="C493" i="5"/>
  <c r="V493" i="5" s="1"/>
  <c r="E493" i="5" s="1"/>
  <c r="X493" i="5" s="1"/>
  <c r="C494" i="5"/>
  <c r="C495" i="5"/>
  <c r="V495" i="5" s="1"/>
  <c r="E495" i="5" s="1"/>
  <c r="X495" i="5" s="1"/>
  <c r="C496" i="5"/>
  <c r="C497" i="5"/>
  <c r="V497" i="5" s="1"/>
  <c r="E497" i="5" s="1"/>
  <c r="X497" i="5" s="1"/>
  <c r="C498" i="5"/>
  <c r="C499" i="5"/>
  <c r="C500" i="5"/>
  <c r="C501" i="5"/>
  <c r="V501" i="5" s="1"/>
  <c r="E501" i="5" s="1"/>
  <c r="X501" i="5" s="1"/>
  <c r="C502" i="5"/>
  <c r="C503" i="5"/>
  <c r="V503" i="5" s="1"/>
  <c r="E503" i="5" s="1"/>
  <c r="X503" i="5" s="1"/>
  <c r="C504" i="5"/>
  <c r="V504" i="5" s="1"/>
  <c r="E504" i="5" s="1"/>
  <c r="X504" i="5" s="1"/>
  <c r="C505" i="5"/>
  <c r="V505" i="5" s="1"/>
  <c r="E505" i="5" s="1"/>
  <c r="X505" i="5" s="1"/>
  <c r="C506" i="5"/>
  <c r="C507" i="5"/>
  <c r="C508" i="5"/>
  <c r="C509" i="5"/>
  <c r="V509" i="5" s="1"/>
  <c r="E509" i="5" s="1"/>
  <c r="X509" i="5" s="1"/>
  <c r="C510" i="5"/>
  <c r="C511" i="5"/>
  <c r="V511" i="5" s="1"/>
  <c r="C512" i="5"/>
  <c r="C513" i="5"/>
  <c r="V513" i="5" s="1"/>
  <c r="E513" i="5" s="1"/>
  <c r="X513" i="5" s="1"/>
  <c r="C514" i="5"/>
  <c r="C515" i="5"/>
  <c r="C516" i="5"/>
  <c r="C517" i="5"/>
  <c r="V517" i="5" s="1"/>
  <c r="E517" i="5" s="1"/>
  <c r="X517" i="5" s="1"/>
  <c r="C518" i="5"/>
  <c r="C519" i="5"/>
  <c r="C520" i="5"/>
  <c r="V520" i="5" s="1"/>
  <c r="E520" i="5" s="1"/>
  <c r="X520" i="5" s="1"/>
  <c r="C521" i="5"/>
  <c r="V521" i="5" s="1"/>
  <c r="E521" i="5" s="1"/>
  <c r="X521" i="5" s="1"/>
  <c r="C522" i="5"/>
  <c r="C523" i="5"/>
  <c r="C524" i="5"/>
  <c r="C525" i="5"/>
  <c r="V525" i="5" s="1"/>
  <c r="E525" i="5" s="1"/>
  <c r="X525" i="5" s="1"/>
  <c r="C526" i="5"/>
  <c r="C527" i="5"/>
  <c r="V527" i="5" s="1"/>
  <c r="E527" i="5" s="1"/>
  <c r="X527" i="5" s="1"/>
  <c r="C528" i="5"/>
  <c r="V528" i="5" s="1"/>
  <c r="E528" i="5" s="1"/>
  <c r="X528" i="5" s="1"/>
  <c r="C529" i="5"/>
  <c r="V529" i="5" s="1"/>
  <c r="E529" i="5" s="1"/>
  <c r="X529" i="5" s="1"/>
  <c r="C530" i="5"/>
  <c r="C531" i="5"/>
  <c r="C532" i="5"/>
  <c r="C533" i="5"/>
  <c r="V533" i="5" s="1"/>
  <c r="E533" i="5" s="1"/>
  <c r="X533" i="5" s="1"/>
  <c r="C534" i="5"/>
  <c r="C535" i="5"/>
  <c r="V535" i="5" s="1"/>
  <c r="E535" i="5" s="1"/>
  <c r="X535" i="5" s="1"/>
  <c r="C536" i="5"/>
  <c r="V536" i="5" s="1"/>
  <c r="E536" i="5" s="1"/>
  <c r="X536" i="5" s="1"/>
  <c r="C537" i="5"/>
  <c r="V537" i="5" s="1"/>
  <c r="E537" i="5" s="1"/>
  <c r="X537" i="5" s="1"/>
  <c r="C538" i="5"/>
  <c r="C539" i="5"/>
  <c r="C540" i="5"/>
  <c r="C541" i="5"/>
  <c r="V541" i="5" s="1"/>
  <c r="E541" i="5" s="1"/>
  <c r="X541" i="5" s="1"/>
  <c r="C542" i="5"/>
  <c r="C543" i="5"/>
  <c r="C544" i="5"/>
  <c r="C545" i="5"/>
  <c r="V545" i="5" s="1"/>
  <c r="E545" i="5" s="1"/>
  <c r="X545" i="5" s="1"/>
  <c r="C546" i="5"/>
  <c r="C547" i="5"/>
  <c r="C548" i="5"/>
  <c r="C549" i="5"/>
  <c r="V549" i="5" s="1"/>
  <c r="E549" i="5" s="1"/>
  <c r="X549" i="5" s="1"/>
  <c r="C550" i="5"/>
  <c r="C551" i="5"/>
  <c r="V551" i="5" s="1"/>
  <c r="E551" i="5" s="1"/>
  <c r="X551" i="5" s="1"/>
  <c r="C552" i="5"/>
  <c r="V552" i="5" s="1"/>
  <c r="C553" i="5"/>
  <c r="V553" i="5" s="1"/>
  <c r="E553" i="5" s="1"/>
  <c r="X553" i="5" s="1"/>
  <c r="C554" i="5"/>
  <c r="C555" i="5"/>
  <c r="C556" i="5"/>
  <c r="C557" i="5"/>
  <c r="V557" i="5" s="1"/>
  <c r="E557" i="5" s="1"/>
  <c r="X557" i="5" s="1"/>
  <c r="C558" i="5"/>
  <c r="C559" i="5"/>
  <c r="V559" i="5" s="1"/>
  <c r="E559" i="5" s="1"/>
  <c r="X559" i="5" s="1"/>
  <c r="C560" i="5"/>
  <c r="AB560" i="5" s="1"/>
  <c r="C561" i="5"/>
  <c r="V561" i="5" s="1"/>
  <c r="E561" i="5" s="1"/>
  <c r="X561" i="5" s="1"/>
  <c r="C562" i="5"/>
  <c r="C563" i="5"/>
  <c r="C564" i="5"/>
  <c r="C565" i="5"/>
  <c r="V565" i="5" s="1"/>
  <c r="E565" i="5" s="1"/>
  <c r="X565" i="5" s="1"/>
  <c r="C566" i="5"/>
  <c r="C567" i="5"/>
  <c r="V567" i="5" s="1"/>
  <c r="C568" i="5"/>
  <c r="V568" i="5" s="1"/>
  <c r="E568" i="5" s="1"/>
  <c r="X568" i="5" s="1"/>
  <c r="C569" i="5"/>
  <c r="V569" i="5" s="1"/>
  <c r="E569" i="5" s="1"/>
  <c r="X569" i="5" s="1"/>
  <c r="C570" i="5"/>
  <c r="C571" i="5"/>
  <c r="C572" i="5"/>
  <c r="C573" i="5"/>
  <c r="V573" i="5" s="1"/>
  <c r="E573" i="5" s="1"/>
  <c r="X573" i="5" s="1"/>
  <c r="C574" i="5"/>
  <c r="C575" i="5"/>
  <c r="V575" i="5" s="1"/>
  <c r="C576" i="5"/>
  <c r="AB576" i="5" s="1"/>
  <c r="C577" i="5"/>
  <c r="V577" i="5" s="1"/>
  <c r="E577" i="5" s="1"/>
  <c r="X577" i="5" s="1"/>
  <c r="C578" i="5"/>
  <c r="C579" i="5"/>
  <c r="C580" i="5"/>
  <c r="C581" i="5"/>
  <c r="V581" i="5" s="1"/>
  <c r="C582" i="5"/>
  <c r="C583" i="5"/>
  <c r="V583" i="5" s="1"/>
  <c r="E583" i="5" s="1"/>
  <c r="X583" i="5" s="1"/>
  <c r="C584" i="5"/>
  <c r="V584" i="5" s="1"/>
  <c r="E584" i="5" s="1"/>
  <c r="X584" i="5" s="1"/>
  <c r="C585" i="5"/>
  <c r="V585" i="5" s="1"/>
  <c r="E585" i="5" s="1"/>
  <c r="X585" i="5" s="1"/>
  <c r="C586" i="5"/>
  <c r="C587" i="5"/>
  <c r="C588" i="5"/>
  <c r="C589" i="5"/>
  <c r="V589" i="5" s="1"/>
  <c r="E589" i="5" s="1"/>
  <c r="X589" i="5" s="1"/>
  <c r="C590" i="5"/>
  <c r="C591" i="5"/>
  <c r="V591" i="5" s="1"/>
  <c r="E591" i="5" s="1"/>
  <c r="X591" i="5" s="1"/>
  <c r="C592" i="5"/>
  <c r="V592" i="5" s="1"/>
  <c r="E592" i="5" s="1"/>
  <c r="X592" i="5" s="1"/>
  <c r="C593" i="5"/>
  <c r="V593" i="5" s="1"/>
  <c r="E593" i="5" s="1"/>
  <c r="X593" i="5" s="1"/>
  <c r="C594" i="5"/>
  <c r="C595" i="5"/>
  <c r="C596" i="5"/>
  <c r="C597" i="5"/>
  <c r="V597" i="5" s="1"/>
  <c r="E597" i="5" s="1"/>
  <c r="X597" i="5" s="1"/>
  <c r="C598" i="5"/>
  <c r="C599" i="5"/>
  <c r="V599" i="5" s="1"/>
  <c r="E599" i="5" s="1"/>
  <c r="X599" i="5" s="1"/>
  <c r="C600" i="5"/>
  <c r="C601" i="5"/>
  <c r="V601" i="5" s="1"/>
  <c r="E601" i="5" s="1"/>
  <c r="X601" i="5" s="1"/>
  <c r="C602" i="5"/>
  <c r="C603" i="5"/>
  <c r="C604" i="5"/>
  <c r="C605" i="5"/>
  <c r="C606" i="5"/>
  <c r="C607" i="5"/>
  <c r="V607" i="5" s="1"/>
  <c r="E607" i="5" s="1"/>
  <c r="X607" i="5" s="1"/>
  <c r="C608" i="5"/>
  <c r="AB608" i="5" s="1"/>
  <c r="C609" i="5"/>
  <c r="V609" i="5" s="1"/>
  <c r="E609" i="5" s="1"/>
  <c r="X609" i="5" s="1"/>
  <c r="C610" i="5"/>
  <c r="C611" i="5"/>
  <c r="C612" i="5"/>
  <c r="C613" i="5"/>
  <c r="V613" i="5" s="1"/>
  <c r="E613" i="5" s="1"/>
  <c r="X613" i="5" s="1"/>
  <c r="C614" i="5"/>
  <c r="C615" i="5"/>
  <c r="V615" i="5" s="1"/>
  <c r="E615" i="5" s="1"/>
  <c r="X615" i="5" s="1"/>
  <c r="C616" i="5"/>
  <c r="V616" i="5" s="1"/>
  <c r="E616" i="5" s="1"/>
  <c r="X616" i="5" s="1"/>
  <c r="C617" i="5"/>
  <c r="V617" i="5" s="1"/>
  <c r="E617" i="5" s="1"/>
  <c r="X617" i="5" s="1"/>
  <c r="C618" i="5"/>
  <c r="C619" i="5"/>
  <c r="C620" i="5"/>
  <c r="C621" i="5"/>
  <c r="V621" i="5" s="1"/>
  <c r="E621" i="5" s="1"/>
  <c r="X621" i="5" s="1"/>
  <c r="C622" i="5"/>
  <c r="C623" i="5"/>
  <c r="C624" i="5"/>
  <c r="V624" i="5" s="1"/>
  <c r="E624" i="5" s="1"/>
  <c r="X624" i="5" s="1"/>
  <c r="C625" i="5"/>
  <c r="V625" i="5" s="1"/>
  <c r="E625" i="5" s="1"/>
  <c r="X625" i="5" s="1"/>
  <c r="C626" i="5"/>
  <c r="C627" i="5"/>
  <c r="C628" i="5"/>
  <c r="C629" i="5"/>
  <c r="V629" i="5" s="1"/>
  <c r="E629" i="5" s="1"/>
  <c r="X629" i="5" s="1"/>
  <c r="C630" i="5"/>
  <c r="C631" i="5"/>
  <c r="V631" i="5" s="1"/>
  <c r="E631" i="5" s="1"/>
  <c r="X631" i="5" s="1"/>
  <c r="C632" i="5"/>
  <c r="V632" i="5" s="1"/>
  <c r="E632" i="5" s="1"/>
  <c r="X632" i="5" s="1"/>
  <c r="C633" i="5"/>
  <c r="V633" i="5" s="1"/>
  <c r="E633" i="5" s="1"/>
  <c r="X633" i="5" s="1"/>
  <c r="C634" i="5"/>
  <c r="C635" i="5"/>
  <c r="C636" i="5"/>
  <c r="C637" i="5"/>
  <c r="V637" i="5" s="1"/>
  <c r="E637" i="5" s="1"/>
  <c r="X637" i="5" s="1"/>
  <c r="C638" i="5"/>
  <c r="C639" i="5"/>
  <c r="V639" i="5" s="1"/>
  <c r="E639" i="5" s="1"/>
  <c r="X639" i="5" s="1"/>
  <c r="C640" i="5"/>
  <c r="C641" i="5"/>
  <c r="V641" i="5" s="1"/>
  <c r="E641" i="5" s="1"/>
  <c r="X641" i="5" s="1"/>
  <c r="C642" i="5"/>
  <c r="C643" i="5"/>
  <c r="C644" i="5"/>
  <c r="C645" i="5"/>
  <c r="V645" i="5" s="1"/>
  <c r="E645" i="5" s="1"/>
  <c r="X645" i="5" s="1"/>
  <c r="C646" i="5"/>
  <c r="C647" i="5"/>
  <c r="V647" i="5" s="1"/>
  <c r="E647" i="5" s="1"/>
  <c r="X647" i="5" s="1"/>
  <c r="C648" i="5"/>
  <c r="V648" i="5" s="1"/>
  <c r="E648" i="5" s="1"/>
  <c r="X648" i="5" s="1"/>
  <c r="C649" i="5"/>
  <c r="V649" i="5" s="1"/>
  <c r="E649" i="5" s="1"/>
  <c r="X649" i="5" s="1"/>
  <c r="C650" i="5"/>
  <c r="C651" i="5"/>
  <c r="C652" i="5"/>
  <c r="C653" i="5"/>
  <c r="V653" i="5" s="1"/>
  <c r="E653" i="5" s="1"/>
  <c r="X653" i="5" s="1"/>
  <c r="C654" i="5"/>
  <c r="C655" i="5"/>
  <c r="C656" i="5"/>
  <c r="V656" i="5" s="1"/>
  <c r="E656" i="5" s="1"/>
  <c r="X656" i="5" s="1"/>
  <c r="C657" i="5"/>
  <c r="V657" i="5" s="1"/>
  <c r="E657" i="5" s="1"/>
  <c r="X657" i="5" s="1"/>
  <c r="C658" i="5"/>
  <c r="C659" i="5"/>
  <c r="C660" i="5"/>
  <c r="C661" i="5"/>
  <c r="V661" i="5" s="1"/>
  <c r="E661" i="5" s="1"/>
  <c r="X661" i="5" s="1"/>
  <c r="C662" i="5"/>
  <c r="C663" i="5"/>
  <c r="V663" i="5" s="1"/>
  <c r="E663" i="5" s="1"/>
  <c r="X663" i="5" s="1"/>
  <c r="C664" i="5"/>
  <c r="AB664" i="5" s="1"/>
  <c r="C665" i="5"/>
  <c r="V665" i="5" s="1"/>
  <c r="E665" i="5" s="1"/>
  <c r="X665" i="5" s="1"/>
  <c r="C666" i="5"/>
  <c r="C667" i="5"/>
  <c r="C668" i="5"/>
  <c r="C669" i="5"/>
  <c r="V669" i="5" s="1"/>
  <c r="E669" i="5" s="1"/>
  <c r="X669" i="5" s="1"/>
  <c r="C670" i="5"/>
  <c r="C671" i="5"/>
  <c r="V671" i="5" s="1"/>
  <c r="C672" i="5"/>
  <c r="C673" i="5"/>
  <c r="V673" i="5" s="1"/>
  <c r="E673" i="5" s="1"/>
  <c r="X673" i="5" s="1"/>
  <c r="C674" i="5"/>
  <c r="C675" i="5"/>
  <c r="C676" i="5"/>
  <c r="C677" i="5"/>
  <c r="V677" i="5" s="1"/>
  <c r="E677" i="5" s="1"/>
  <c r="X677" i="5" s="1"/>
  <c r="C678" i="5"/>
  <c r="C679" i="5"/>
  <c r="C680" i="5"/>
  <c r="V680" i="5" s="1"/>
  <c r="E680" i="5" s="1"/>
  <c r="X680" i="5" s="1"/>
  <c r="C681" i="5"/>
  <c r="V681" i="5" s="1"/>
  <c r="E681" i="5" s="1"/>
  <c r="X681" i="5" s="1"/>
  <c r="C682" i="5"/>
  <c r="C683" i="5"/>
  <c r="C684" i="5"/>
  <c r="C685" i="5"/>
  <c r="V685" i="5" s="1"/>
  <c r="E685" i="5" s="1"/>
  <c r="X685" i="5" s="1"/>
  <c r="C686" i="5"/>
  <c r="C687" i="5"/>
  <c r="V687" i="5" s="1"/>
  <c r="E687" i="5" s="1"/>
  <c r="X687" i="5" s="1"/>
  <c r="C688" i="5"/>
  <c r="V688" i="5" s="1"/>
  <c r="E688" i="5" s="1"/>
  <c r="X688" i="5" s="1"/>
  <c r="C689" i="5"/>
  <c r="V689" i="5" s="1"/>
  <c r="E689" i="5" s="1"/>
  <c r="X689" i="5" s="1"/>
  <c r="C690" i="5"/>
  <c r="C691" i="5"/>
  <c r="C692" i="5"/>
  <c r="C693" i="5"/>
  <c r="V693" i="5" s="1"/>
  <c r="E693" i="5" s="1"/>
  <c r="X693" i="5" s="1"/>
  <c r="C694" i="5"/>
  <c r="C695" i="5"/>
  <c r="V695" i="5" s="1"/>
  <c r="E695" i="5" s="1"/>
  <c r="X695" i="5" s="1"/>
  <c r="C696" i="5"/>
  <c r="V696" i="5" s="1"/>
  <c r="E696" i="5" s="1"/>
  <c r="X696" i="5" s="1"/>
  <c r="C697" i="5"/>
  <c r="V697" i="5" s="1"/>
  <c r="C698" i="5"/>
  <c r="C699" i="5"/>
  <c r="C700" i="5"/>
  <c r="C701" i="5"/>
  <c r="V701" i="5" s="1"/>
  <c r="E701" i="5" s="1"/>
  <c r="X701" i="5" s="1"/>
  <c r="C702" i="5"/>
  <c r="C703" i="5"/>
  <c r="V703" i="5" s="1"/>
  <c r="E703" i="5" s="1"/>
  <c r="X703" i="5" s="1"/>
  <c r="C704" i="5"/>
  <c r="C705" i="5"/>
  <c r="V705" i="5" s="1"/>
  <c r="E705" i="5" s="1"/>
  <c r="X705" i="5" s="1"/>
  <c r="C706" i="5"/>
  <c r="C707" i="5"/>
  <c r="C708" i="5"/>
  <c r="C709" i="5"/>
  <c r="V709" i="5" s="1"/>
  <c r="E709" i="5" s="1"/>
  <c r="X709" i="5" s="1"/>
  <c r="C710" i="5"/>
  <c r="C711" i="5"/>
  <c r="V711" i="5" s="1"/>
  <c r="C712" i="5"/>
  <c r="C713" i="5"/>
  <c r="V713" i="5" s="1"/>
  <c r="E713" i="5" s="1"/>
  <c r="X713" i="5" s="1"/>
  <c r="C714" i="5"/>
  <c r="C715" i="5"/>
  <c r="C716" i="5"/>
  <c r="C717" i="5"/>
  <c r="V717" i="5" s="1"/>
  <c r="E717" i="5" s="1"/>
  <c r="X717" i="5" s="1"/>
  <c r="C718" i="5"/>
  <c r="C719" i="5"/>
  <c r="V719" i="5" s="1"/>
  <c r="E719" i="5" s="1"/>
  <c r="X719" i="5" s="1"/>
  <c r="C720" i="5"/>
  <c r="V720" i="5" s="1"/>
  <c r="E720" i="5" s="1"/>
  <c r="X720" i="5" s="1"/>
  <c r="C721" i="5"/>
  <c r="V721" i="5" s="1"/>
  <c r="E721" i="5" s="1"/>
  <c r="X721" i="5" s="1"/>
  <c r="C722" i="5"/>
  <c r="C723" i="5"/>
  <c r="C724" i="5"/>
  <c r="C725" i="5"/>
  <c r="V725" i="5" s="1"/>
  <c r="E725" i="5" s="1"/>
  <c r="X725" i="5" s="1"/>
  <c r="C726" i="5"/>
  <c r="C727" i="5"/>
  <c r="V727" i="5" s="1"/>
  <c r="E727" i="5" s="1"/>
  <c r="X727" i="5" s="1"/>
  <c r="C728" i="5"/>
  <c r="C729" i="5"/>
  <c r="V729" i="5" s="1"/>
  <c r="E729" i="5" s="1"/>
  <c r="X729" i="5" s="1"/>
  <c r="C730" i="5"/>
  <c r="C731" i="5"/>
  <c r="C732" i="5"/>
  <c r="C733" i="5"/>
  <c r="V733" i="5" s="1"/>
  <c r="E733" i="5" s="1"/>
  <c r="X733" i="5" s="1"/>
  <c r="C734" i="5"/>
  <c r="C735" i="5"/>
  <c r="V735" i="5" s="1"/>
  <c r="E735" i="5" s="1"/>
  <c r="X735" i="5" s="1"/>
  <c r="C736" i="5"/>
  <c r="C737" i="5"/>
  <c r="V737" i="5" s="1"/>
  <c r="E737" i="5" s="1"/>
  <c r="X737" i="5" s="1"/>
  <c r="C738" i="5"/>
  <c r="C739" i="5"/>
  <c r="C740" i="5"/>
  <c r="C741" i="5"/>
  <c r="V741" i="5" s="1"/>
  <c r="E741" i="5" s="1"/>
  <c r="X741" i="5" s="1"/>
  <c r="C742" i="5"/>
  <c r="C743" i="5"/>
  <c r="V743" i="5" s="1"/>
  <c r="E743" i="5" s="1"/>
  <c r="X743" i="5" s="1"/>
  <c r="C744" i="5"/>
  <c r="C745" i="5"/>
  <c r="V745" i="5" s="1"/>
  <c r="E745" i="5" s="1"/>
  <c r="X745" i="5" s="1"/>
  <c r="C746" i="5"/>
  <c r="C747" i="5"/>
  <c r="C748" i="5"/>
  <c r="C749" i="5"/>
  <c r="V749" i="5" s="1"/>
  <c r="E749" i="5" s="1"/>
  <c r="X749" i="5" s="1"/>
  <c r="C750" i="5"/>
  <c r="C751" i="5"/>
  <c r="V751" i="5" s="1"/>
  <c r="E751" i="5" s="1"/>
  <c r="X751" i="5" s="1"/>
  <c r="C752" i="5"/>
  <c r="V752" i="5" s="1"/>
  <c r="E752" i="5" s="1"/>
  <c r="X752" i="5" s="1"/>
  <c r="C753" i="5"/>
  <c r="V753" i="5" s="1"/>
  <c r="E753" i="5" s="1"/>
  <c r="X753" i="5" s="1"/>
  <c r="C754" i="5"/>
  <c r="C755" i="5"/>
  <c r="C756" i="5"/>
  <c r="C757" i="5"/>
  <c r="V757" i="5" s="1"/>
  <c r="E757" i="5" s="1"/>
  <c r="X757" i="5" s="1"/>
  <c r="C758" i="5"/>
  <c r="C759" i="5"/>
  <c r="V759" i="5" s="1"/>
  <c r="E759" i="5" s="1"/>
  <c r="X759" i="5" s="1"/>
  <c r="C760" i="5"/>
  <c r="C761" i="5"/>
  <c r="V761" i="5" s="1"/>
  <c r="E761" i="5" s="1"/>
  <c r="X761" i="5" s="1"/>
  <c r="C762" i="5"/>
  <c r="C763" i="5"/>
  <c r="C764" i="5"/>
  <c r="C765" i="5"/>
  <c r="V765" i="5" s="1"/>
  <c r="E765" i="5" s="1"/>
  <c r="X765" i="5" s="1"/>
  <c r="C766" i="5"/>
  <c r="C767" i="5"/>
  <c r="V767" i="5" s="1"/>
  <c r="E767" i="5" s="1"/>
  <c r="X767" i="5" s="1"/>
  <c r="C768" i="5"/>
  <c r="AB768" i="5" s="1"/>
  <c r="C769" i="5"/>
  <c r="V769" i="5" s="1"/>
  <c r="E769" i="5" s="1"/>
  <c r="X769" i="5" s="1"/>
  <c r="C770" i="5"/>
  <c r="C771" i="5"/>
  <c r="C772" i="5"/>
  <c r="C773" i="5"/>
  <c r="V773" i="5" s="1"/>
  <c r="E773" i="5" s="1"/>
  <c r="X773" i="5" s="1"/>
  <c r="C774" i="5"/>
  <c r="C775" i="5"/>
  <c r="V775" i="5" s="1"/>
  <c r="E775" i="5" s="1"/>
  <c r="X775" i="5" s="1"/>
  <c r="C776" i="5"/>
  <c r="V776" i="5" s="1"/>
  <c r="E776" i="5" s="1"/>
  <c r="X776" i="5" s="1"/>
  <c r="C777" i="5"/>
  <c r="V777" i="5" s="1"/>
  <c r="E777" i="5" s="1"/>
  <c r="X777" i="5" s="1"/>
  <c r="C778" i="5"/>
  <c r="C779" i="5"/>
  <c r="C780" i="5"/>
  <c r="C781" i="5"/>
  <c r="V781" i="5" s="1"/>
  <c r="E781" i="5" s="1"/>
  <c r="X781" i="5" s="1"/>
  <c r="C782" i="5"/>
  <c r="C783" i="5"/>
  <c r="V783" i="5" s="1"/>
  <c r="E783" i="5" s="1"/>
  <c r="X783" i="5" s="1"/>
  <c r="C784" i="5"/>
  <c r="C785" i="5"/>
  <c r="V785" i="5" s="1"/>
  <c r="E785" i="5" s="1"/>
  <c r="X785" i="5" s="1"/>
  <c r="C786" i="5"/>
  <c r="C787" i="5"/>
  <c r="C788" i="5"/>
  <c r="C789" i="5"/>
  <c r="V789" i="5" s="1"/>
  <c r="E789" i="5" s="1"/>
  <c r="X789" i="5" s="1"/>
  <c r="C790" i="5"/>
  <c r="C791" i="5"/>
  <c r="C792" i="5"/>
  <c r="C793" i="5"/>
  <c r="V793" i="5" s="1"/>
  <c r="E793" i="5" s="1"/>
  <c r="X793" i="5" s="1"/>
  <c r="C794" i="5"/>
  <c r="C795" i="5"/>
  <c r="C796" i="5"/>
  <c r="C797" i="5"/>
  <c r="V797" i="5" s="1"/>
  <c r="E797" i="5" s="1"/>
  <c r="X797" i="5" s="1"/>
  <c r="C798" i="5"/>
  <c r="C799" i="5"/>
  <c r="C800" i="5"/>
  <c r="C801" i="5"/>
  <c r="V801" i="5" s="1"/>
  <c r="E801" i="5" s="1"/>
  <c r="X801" i="5" s="1"/>
  <c r="C802" i="5"/>
  <c r="C803" i="5"/>
  <c r="C804" i="5"/>
  <c r="C805" i="5"/>
  <c r="V805" i="5" s="1"/>
  <c r="E805" i="5" s="1"/>
  <c r="X805" i="5" s="1"/>
  <c r="C806" i="5"/>
  <c r="C807" i="5"/>
  <c r="C808" i="5"/>
  <c r="C809" i="5"/>
  <c r="V809" i="5" s="1"/>
  <c r="E809" i="5" s="1"/>
  <c r="X809" i="5" s="1"/>
  <c r="C810" i="5"/>
  <c r="C811" i="5"/>
  <c r="C812" i="5"/>
  <c r="C813" i="5"/>
  <c r="V813" i="5" s="1"/>
  <c r="E813" i="5" s="1"/>
  <c r="X813" i="5" s="1"/>
  <c r="C814" i="5"/>
  <c r="C815" i="5"/>
  <c r="V815" i="5" s="1"/>
  <c r="E815" i="5" s="1"/>
  <c r="X815" i="5" s="1"/>
  <c r="C816" i="5"/>
  <c r="C817" i="5"/>
  <c r="V817" i="5" s="1"/>
  <c r="E817" i="5" s="1"/>
  <c r="X817" i="5" s="1"/>
  <c r="C818" i="5"/>
  <c r="C819" i="5"/>
  <c r="C820" i="5"/>
  <c r="C821" i="5"/>
  <c r="V821" i="5" s="1"/>
  <c r="E821" i="5" s="1"/>
  <c r="X821" i="5" s="1"/>
  <c r="C822" i="5"/>
  <c r="C823" i="5"/>
  <c r="C824" i="5"/>
  <c r="V824" i="5" s="1"/>
  <c r="E824" i="5" s="1"/>
  <c r="X824" i="5" s="1"/>
  <c r="C825" i="5"/>
  <c r="V825" i="5" s="1"/>
  <c r="E825" i="5" s="1"/>
  <c r="X825" i="5" s="1"/>
  <c r="C826" i="5"/>
  <c r="C827" i="5"/>
  <c r="C828" i="5"/>
  <c r="C829" i="5"/>
  <c r="V829" i="5" s="1"/>
  <c r="E829" i="5" s="1"/>
  <c r="X829" i="5" s="1"/>
  <c r="C830" i="5"/>
  <c r="C831" i="5"/>
  <c r="V831" i="5" s="1"/>
  <c r="E831" i="5" s="1"/>
  <c r="X831" i="5" s="1"/>
  <c r="C832" i="5"/>
  <c r="C833" i="5"/>
  <c r="V833" i="5" s="1"/>
  <c r="E833" i="5" s="1"/>
  <c r="X833" i="5" s="1"/>
  <c r="C834" i="5"/>
  <c r="C835" i="5"/>
  <c r="C836" i="5"/>
  <c r="C837" i="5"/>
  <c r="V837" i="5" s="1"/>
  <c r="E837" i="5" s="1"/>
  <c r="X837" i="5" s="1"/>
  <c r="C838" i="5"/>
  <c r="C839" i="5"/>
  <c r="V839" i="5" s="1"/>
  <c r="E839" i="5" s="1"/>
  <c r="X839" i="5" s="1"/>
  <c r="C840" i="5"/>
  <c r="C841" i="5"/>
  <c r="V841" i="5" s="1"/>
  <c r="E841" i="5" s="1"/>
  <c r="X841" i="5" s="1"/>
  <c r="C842" i="5"/>
  <c r="C843" i="5"/>
  <c r="C844" i="5"/>
  <c r="C845" i="5"/>
  <c r="V845" i="5" s="1"/>
  <c r="E845" i="5" s="1"/>
  <c r="X845" i="5" s="1"/>
  <c r="C846" i="5"/>
  <c r="C847" i="5"/>
  <c r="C848" i="5"/>
  <c r="V848" i="5" s="1"/>
  <c r="E848" i="5" s="1"/>
  <c r="X848" i="5" s="1"/>
  <c r="C849" i="5"/>
  <c r="V849" i="5" s="1"/>
  <c r="E849" i="5" s="1"/>
  <c r="X849" i="5" s="1"/>
  <c r="C850" i="5"/>
  <c r="C851" i="5"/>
  <c r="C852" i="5"/>
  <c r="C853" i="5"/>
  <c r="V853" i="5" s="1"/>
  <c r="E853" i="5" s="1"/>
  <c r="X853" i="5" s="1"/>
  <c r="C854" i="5"/>
  <c r="C855" i="5"/>
  <c r="V855" i="5" s="1"/>
  <c r="E855" i="5" s="1"/>
  <c r="X855" i="5" s="1"/>
  <c r="C856" i="5"/>
  <c r="V856" i="5" s="1"/>
  <c r="E856" i="5" s="1"/>
  <c r="X856" i="5" s="1"/>
  <c r="C857" i="5"/>
  <c r="V857" i="5" s="1"/>
  <c r="E857" i="5" s="1"/>
  <c r="X857" i="5" s="1"/>
  <c r="C858" i="5"/>
  <c r="C859" i="5"/>
  <c r="C860" i="5"/>
  <c r="C861" i="5"/>
  <c r="V861" i="5" s="1"/>
  <c r="E861" i="5" s="1"/>
  <c r="X861" i="5" s="1"/>
  <c r="C862" i="5"/>
  <c r="C863" i="5"/>
  <c r="V863" i="5" s="1"/>
  <c r="E863" i="5" s="1"/>
  <c r="X863" i="5" s="1"/>
  <c r="C864" i="5"/>
  <c r="C865" i="5"/>
  <c r="V865" i="5" s="1"/>
  <c r="E865" i="5" s="1"/>
  <c r="X865" i="5" s="1"/>
  <c r="C866" i="5"/>
  <c r="C867" i="5"/>
  <c r="C868" i="5"/>
  <c r="C869" i="5"/>
  <c r="V869" i="5" s="1"/>
  <c r="E869" i="5" s="1"/>
  <c r="X869" i="5" s="1"/>
  <c r="C870" i="5"/>
  <c r="C871" i="5"/>
  <c r="V871" i="5" s="1"/>
  <c r="E871" i="5" s="1"/>
  <c r="X871" i="5" s="1"/>
  <c r="C872" i="5"/>
  <c r="AB872" i="5" s="1"/>
  <c r="C873" i="5"/>
  <c r="C874" i="5"/>
  <c r="C875" i="5"/>
  <c r="C876" i="5"/>
  <c r="C877" i="5"/>
  <c r="V877" i="5" s="1"/>
  <c r="E877" i="5" s="1"/>
  <c r="X877" i="5" s="1"/>
  <c r="C878" i="5"/>
  <c r="C879" i="5"/>
  <c r="C880" i="5"/>
  <c r="V880" i="5" s="1"/>
  <c r="E880" i="5" s="1"/>
  <c r="X880" i="5" s="1"/>
  <c r="C881" i="5"/>
  <c r="V881" i="5" s="1"/>
  <c r="E881" i="5" s="1"/>
  <c r="X881" i="5" s="1"/>
  <c r="C882" i="5"/>
  <c r="C883" i="5"/>
  <c r="C884" i="5"/>
  <c r="C885" i="5"/>
  <c r="V885" i="5" s="1"/>
  <c r="E885" i="5" s="1"/>
  <c r="X885" i="5" s="1"/>
  <c r="C886" i="5"/>
  <c r="C887" i="5"/>
  <c r="V887" i="5" s="1"/>
  <c r="E887" i="5" s="1"/>
  <c r="X887" i="5" s="1"/>
  <c r="C888" i="5"/>
  <c r="C889" i="5"/>
  <c r="V889" i="5" s="1"/>
  <c r="E889" i="5" s="1"/>
  <c r="X889" i="5" s="1"/>
  <c r="C890" i="5"/>
  <c r="C891" i="5"/>
  <c r="C892" i="5"/>
  <c r="C893" i="5"/>
  <c r="V893" i="5" s="1"/>
  <c r="E893" i="5" s="1"/>
  <c r="X893" i="5" s="1"/>
  <c r="C894" i="5"/>
  <c r="C895" i="5"/>
  <c r="V895" i="5" s="1"/>
  <c r="E895" i="5" s="1"/>
  <c r="X895" i="5" s="1"/>
  <c r="C896" i="5"/>
  <c r="C897" i="5"/>
  <c r="V897" i="5" s="1"/>
  <c r="E897" i="5" s="1"/>
  <c r="X897" i="5" s="1"/>
  <c r="C898" i="5"/>
  <c r="C899" i="5"/>
  <c r="C900" i="5"/>
  <c r="C901" i="5"/>
  <c r="V901" i="5" s="1"/>
  <c r="E901" i="5" s="1"/>
  <c r="X901" i="5" s="1"/>
  <c r="C902" i="5"/>
  <c r="C903" i="5"/>
  <c r="V903" i="5" s="1"/>
  <c r="E903" i="5" s="1"/>
  <c r="X903" i="5" s="1"/>
  <c r="C904" i="5"/>
  <c r="V904" i="5" s="1"/>
  <c r="E904" i="5" s="1"/>
  <c r="X904" i="5" s="1"/>
  <c r="C905" i="5"/>
  <c r="V905" i="5" s="1"/>
  <c r="E905" i="5" s="1"/>
  <c r="X905" i="5" s="1"/>
  <c r="C906" i="5"/>
  <c r="C907" i="5"/>
  <c r="C908" i="5"/>
  <c r="C909" i="5"/>
  <c r="V909" i="5" s="1"/>
  <c r="E909" i="5" s="1"/>
  <c r="X909" i="5" s="1"/>
  <c r="C910" i="5"/>
  <c r="C911" i="5"/>
  <c r="V911" i="5" s="1"/>
  <c r="E911" i="5" s="1"/>
  <c r="X911" i="5" s="1"/>
  <c r="C912" i="5"/>
  <c r="C913" i="5"/>
  <c r="V913" i="5" s="1"/>
  <c r="E913" i="5" s="1"/>
  <c r="X913" i="5" s="1"/>
  <c r="C914" i="5"/>
  <c r="C915" i="5"/>
  <c r="C916" i="5"/>
  <c r="C917" i="5"/>
  <c r="V917" i="5" s="1"/>
  <c r="E917" i="5" s="1"/>
  <c r="X917" i="5" s="1"/>
  <c r="C918" i="5"/>
  <c r="C919" i="5"/>
  <c r="V919" i="5" s="1"/>
  <c r="E919" i="5" s="1"/>
  <c r="X919" i="5" s="1"/>
  <c r="C920" i="5"/>
  <c r="C921" i="5"/>
  <c r="V921" i="5" s="1"/>
  <c r="E921" i="5" s="1"/>
  <c r="X921" i="5" s="1"/>
  <c r="C922" i="5"/>
  <c r="C923" i="5"/>
  <c r="C924" i="5"/>
  <c r="C925" i="5"/>
  <c r="V925" i="5" s="1"/>
  <c r="E925" i="5" s="1"/>
  <c r="X925" i="5" s="1"/>
  <c r="C926" i="5"/>
  <c r="C927" i="5"/>
  <c r="V927" i="5" s="1"/>
  <c r="E927" i="5" s="1"/>
  <c r="X927" i="5" s="1"/>
  <c r="C928" i="5"/>
  <c r="C929" i="5"/>
  <c r="V929" i="5" s="1"/>
  <c r="E929" i="5" s="1"/>
  <c r="X929" i="5" s="1"/>
  <c r="C930" i="5"/>
  <c r="C931" i="5"/>
  <c r="C932" i="5"/>
  <c r="C933" i="5"/>
  <c r="V933" i="5" s="1"/>
  <c r="E933" i="5" s="1"/>
  <c r="X933" i="5" s="1"/>
  <c r="C934" i="5"/>
  <c r="C935" i="5"/>
  <c r="C936" i="5"/>
  <c r="C937" i="5"/>
  <c r="V937" i="5" s="1"/>
  <c r="E937" i="5" s="1"/>
  <c r="X937" i="5" s="1"/>
  <c r="C938" i="5"/>
  <c r="C939" i="5"/>
  <c r="C940" i="5"/>
  <c r="C941" i="5"/>
  <c r="V941" i="5" s="1"/>
  <c r="E941" i="5" s="1"/>
  <c r="X941" i="5" s="1"/>
  <c r="C942" i="5"/>
  <c r="C943" i="5"/>
  <c r="C944" i="5"/>
  <c r="AB944" i="5" s="1"/>
  <c r="C945" i="5"/>
  <c r="V945" i="5" s="1"/>
  <c r="E945" i="5" s="1"/>
  <c r="X945" i="5" s="1"/>
  <c r="C946" i="5"/>
  <c r="C947" i="5"/>
  <c r="C948" i="5"/>
  <c r="C949" i="5"/>
  <c r="V949" i="5" s="1"/>
  <c r="E949" i="5" s="1"/>
  <c r="X949" i="5" s="1"/>
  <c r="C950" i="5"/>
  <c r="C951" i="5"/>
  <c r="V951" i="5" s="1"/>
  <c r="E951" i="5" s="1"/>
  <c r="X951" i="5" s="1"/>
  <c r="C952" i="5"/>
  <c r="V952" i="5" s="1"/>
  <c r="E952" i="5" s="1"/>
  <c r="X952" i="5" s="1"/>
  <c r="C953" i="5"/>
  <c r="V953" i="5" s="1"/>
  <c r="E953" i="5" s="1"/>
  <c r="X953" i="5" s="1"/>
  <c r="C954" i="5"/>
  <c r="C955" i="5"/>
  <c r="C956" i="5"/>
  <c r="C957" i="5"/>
  <c r="V957" i="5" s="1"/>
  <c r="E957" i="5" s="1"/>
  <c r="X957" i="5" s="1"/>
  <c r="C958" i="5"/>
  <c r="C959" i="5"/>
  <c r="V959" i="5" s="1"/>
  <c r="E959" i="5" s="1"/>
  <c r="X959" i="5" s="1"/>
  <c r="C960" i="5"/>
  <c r="C961" i="5"/>
  <c r="V961" i="5" s="1"/>
  <c r="E961" i="5" s="1"/>
  <c r="X961" i="5" s="1"/>
  <c r="C962" i="5"/>
  <c r="C963" i="5"/>
  <c r="C964" i="5"/>
  <c r="C965" i="5"/>
  <c r="V965" i="5" s="1"/>
  <c r="E965" i="5" s="1"/>
  <c r="X965" i="5" s="1"/>
  <c r="C966" i="5"/>
  <c r="C967" i="5"/>
  <c r="V967" i="5" s="1"/>
  <c r="E967" i="5" s="1"/>
  <c r="X967" i="5" s="1"/>
  <c r="C968" i="5"/>
  <c r="V968" i="5" s="1"/>
  <c r="E968" i="5" s="1"/>
  <c r="X968" i="5" s="1"/>
  <c r="C969" i="5"/>
  <c r="C970" i="5"/>
  <c r="C971" i="5"/>
  <c r="C972" i="5"/>
  <c r="C973" i="5"/>
  <c r="V973" i="5" s="1"/>
  <c r="E973" i="5" s="1"/>
  <c r="X973" i="5" s="1"/>
  <c r="C974" i="5"/>
  <c r="C975" i="5"/>
  <c r="C976" i="5"/>
  <c r="V976" i="5" s="1"/>
  <c r="E976" i="5" s="1"/>
  <c r="X976" i="5" s="1"/>
  <c r="C977" i="5"/>
  <c r="V977" i="5" s="1"/>
  <c r="E977" i="5" s="1"/>
  <c r="X977" i="5" s="1"/>
  <c r="C978" i="5"/>
  <c r="C979" i="5"/>
  <c r="C980" i="5"/>
  <c r="C981" i="5"/>
  <c r="V981" i="5" s="1"/>
  <c r="E981" i="5" s="1"/>
  <c r="X981" i="5" s="1"/>
  <c r="C982" i="5"/>
  <c r="C983" i="5"/>
  <c r="V983" i="5" s="1"/>
  <c r="E983" i="5" s="1"/>
  <c r="X983" i="5" s="1"/>
  <c r="C984" i="5"/>
  <c r="V984" i="5" s="1"/>
  <c r="E984" i="5" s="1"/>
  <c r="X984" i="5" s="1"/>
  <c r="C985" i="5"/>
  <c r="V985" i="5" s="1"/>
  <c r="E985" i="5" s="1"/>
  <c r="X985" i="5" s="1"/>
  <c r="C986" i="5"/>
  <c r="C987" i="5"/>
  <c r="C988" i="5"/>
  <c r="C989" i="5"/>
  <c r="V989" i="5" s="1"/>
  <c r="E989" i="5" s="1"/>
  <c r="X989" i="5" s="1"/>
  <c r="C990" i="5"/>
  <c r="C991" i="5"/>
  <c r="V991" i="5" s="1"/>
  <c r="E991" i="5" s="1"/>
  <c r="X991" i="5" s="1"/>
  <c r="C992" i="5"/>
  <c r="AB992" i="5" s="1"/>
  <c r="C993" i="5"/>
  <c r="V993" i="5" s="1"/>
  <c r="E993" i="5" s="1"/>
  <c r="X993" i="5" s="1"/>
  <c r="C994" i="5"/>
  <c r="C995" i="5"/>
  <c r="C996" i="5"/>
  <c r="C997" i="5"/>
  <c r="V997" i="5" s="1"/>
  <c r="E997" i="5" s="1"/>
  <c r="X997" i="5" s="1"/>
  <c r="C998" i="5"/>
  <c r="C999" i="5"/>
  <c r="C1000" i="5"/>
  <c r="AB1000" i="5" s="1"/>
  <c r="C1001" i="5"/>
  <c r="V1001" i="5" s="1"/>
  <c r="C1002" i="5"/>
  <c r="C1003" i="5"/>
  <c r="C1004" i="5"/>
  <c r="C1005" i="5"/>
  <c r="V1005" i="5" s="1"/>
  <c r="E1005" i="5" s="1"/>
  <c r="X1005" i="5" s="1"/>
  <c r="C1006" i="5"/>
  <c r="C1007" i="5"/>
  <c r="C1008" i="5"/>
  <c r="V1008" i="5" s="1"/>
  <c r="E1008" i="5" s="1"/>
  <c r="X1008" i="5" s="1"/>
  <c r="C1009" i="5"/>
  <c r="V1009" i="5" s="1"/>
  <c r="E1009" i="5" s="1"/>
  <c r="X1009" i="5" s="1"/>
  <c r="C1010" i="5"/>
  <c r="C1011" i="5"/>
  <c r="C1012" i="5"/>
  <c r="C1013" i="5"/>
  <c r="V1013" i="5" s="1"/>
  <c r="E1013" i="5" s="1"/>
  <c r="X1013" i="5" s="1"/>
  <c r="C1014" i="5"/>
  <c r="C1015" i="5"/>
  <c r="V1015" i="5" s="1"/>
  <c r="E1015" i="5" s="1"/>
  <c r="X1015" i="5" s="1"/>
  <c r="C1016" i="5"/>
  <c r="C1017" i="5"/>
  <c r="V1017" i="5" s="1"/>
  <c r="E1017" i="5" s="1"/>
  <c r="X1017" i="5" s="1"/>
  <c r="C1018" i="5"/>
  <c r="C1019" i="5"/>
  <c r="C1020" i="5"/>
  <c r="C1021" i="5"/>
  <c r="V1021" i="5" s="1"/>
  <c r="E1021" i="5" s="1"/>
  <c r="X1021" i="5" s="1"/>
  <c r="C1022" i="5"/>
  <c r="C1023" i="5"/>
  <c r="V1023" i="5" s="1"/>
  <c r="E1023" i="5" s="1"/>
  <c r="X1023" i="5" s="1"/>
  <c r="C1024" i="5"/>
  <c r="C1025" i="5"/>
  <c r="V1025" i="5" s="1"/>
  <c r="E1025" i="5" s="1"/>
  <c r="X1025" i="5" s="1"/>
  <c r="C1026" i="5"/>
  <c r="C1027" i="5"/>
  <c r="C1028" i="5"/>
  <c r="C1029" i="5"/>
  <c r="V1029" i="5" s="1"/>
  <c r="E1029" i="5" s="1"/>
  <c r="X1029" i="5" s="1"/>
  <c r="C1030" i="5"/>
  <c r="C1031" i="5"/>
  <c r="V1031" i="5" s="1"/>
  <c r="E1031" i="5" s="1"/>
  <c r="X1031" i="5" s="1"/>
  <c r="C1032" i="5"/>
  <c r="V1032" i="5" s="1"/>
  <c r="E1032" i="5" s="1"/>
  <c r="X1032" i="5" s="1"/>
  <c r="C1033" i="5"/>
  <c r="V1033" i="5" s="1"/>
  <c r="E1033" i="5" s="1"/>
  <c r="X1033" i="5" s="1"/>
  <c r="C1034" i="5"/>
  <c r="C1035" i="5"/>
  <c r="C1036" i="5"/>
  <c r="C1037" i="5"/>
  <c r="V1037" i="5" s="1"/>
  <c r="E1037" i="5" s="1"/>
  <c r="X1037" i="5" s="1"/>
  <c r="C1038" i="5"/>
  <c r="C1039" i="5"/>
  <c r="V1039" i="5" s="1"/>
  <c r="E1039" i="5" s="1"/>
  <c r="X1039" i="5" s="1"/>
  <c r="C1040" i="5"/>
  <c r="C1041" i="5"/>
  <c r="V1041" i="5" s="1"/>
  <c r="E1041" i="5" s="1"/>
  <c r="X1041" i="5" s="1"/>
  <c r="C1042" i="5"/>
  <c r="C1043" i="5"/>
  <c r="C1044" i="5"/>
  <c r="C1045" i="5"/>
  <c r="V1045" i="5" s="1"/>
  <c r="E1045" i="5" s="1"/>
  <c r="X1045" i="5" s="1"/>
  <c r="C1046" i="5"/>
  <c r="C1047" i="5"/>
  <c r="V1047" i="5" s="1"/>
  <c r="E1047" i="5" s="1"/>
  <c r="X1047" i="5" s="1"/>
  <c r="C1048" i="5"/>
  <c r="C1049" i="5"/>
  <c r="V1049" i="5" s="1"/>
  <c r="E1049" i="5" s="1"/>
  <c r="X1049" i="5" s="1"/>
  <c r="C1050" i="5"/>
  <c r="C1051" i="5"/>
  <c r="C1052" i="5"/>
  <c r="C1053" i="5"/>
  <c r="V1053" i="5" s="1"/>
  <c r="E1053" i="5" s="1"/>
  <c r="X1053" i="5" s="1"/>
  <c r="C1054" i="5"/>
  <c r="C1055" i="5"/>
  <c r="C1056" i="5"/>
  <c r="C1057" i="5"/>
  <c r="V1057" i="5" s="1"/>
  <c r="E1057" i="5" s="1"/>
  <c r="X1057" i="5" s="1"/>
  <c r="C1058" i="5"/>
  <c r="C1059" i="5"/>
  <c r="C1060" i="5"/>
  <c r="C1061" i="5"/>
  <c r="C1062" i="5"/>
  <c r="C1063" i="5"/>
  <c r="C1064" i="5"/>
  <c r="C1065" i="5"/>
  <c r="V1065" i="5" s="1"/>
  <c r="E1065" i="5" s="1"/>
  <c r="X1065" i="5" s="1"/>
  <c r="C1066" i="5"/>
  <c r="C1067" i="5"/>
  <c r="C1068" i="5"/>
  <c r="C1069" i="5"/>
  <c r="V1069" i="5" s="1"/>
  <c r="C1070" i="5"/>
  <c r="C1071" i="5"/>
  <c r="V1071" i="5" s="1"/>
  <c r="E1071" i="5" s="1"/>
  <c r="X1071" i="5" s="1"/>
  <c r="C1072" i="5"/>
  <c r="C1073" i="5"/>
  <c r="V1073" i="5" s="1"/>
  <c r="E1073" i="5" s="1"/>
  <c r="X1073" i="5" s="1"/>
  <c r="C1074" i="5"/>
  <c r="C1075" i="5"/>
  <c r="C1076" i="5"/>
  <c r="C1077" i="5"/>
  <c r="V1077" i="5" s="1"/>
  <c r="E1077" i="5" s="1"/>
  <c r="X1077" i="5" s="1"/>
  <c r="C1078" i="5"/>
  <c r="C1079" i="5"/>
  <c r="C1080" i="5"/>
  <c r="V1080" i="5" s="1"/>
  <c r="E1080" i="5" s="1"/>
  <c r="X1080" i="5" s="1"/>
  <c r="C1081" i="5"/>
  <c r="V1081" i="5" s="1"/>
  <c r="E1081" i="5" s="1"/>
  <c r="X1081" i="5" s="1"/>
  <c r="C1082" i="5"/>
  <c r="C1083" i="5"/>
  <c r="C1084" i="5"/>
  <c r="C1085" i="5"/>
  <c r="V1085" i="5" s="1"/>
  <c r="E1085" i="5" s="1"/>
  <c r="X1085" i="5" s="1"/>
  <c r="C1086" i="5"/>
  <c r="C1087" i="5"/>
  <c r="C1088" i="5"/>
  <c r="AB1088" i="5" s="1"/>
  <c r="C1089" i="5"/>
  <c r="V1089" i="5" s="1"/>
  <c r="E1089" i="5" s="1"/>
  <c r="X1089" i="5" s="1"/>
  <c r="C1090" i="5"/>
  <c r="C1091" i="5"/>
  <c r="C1092" i="5"/>
  <c r="C1093" i="5"/>
  <c r="V1093" i="5" s="1"/>
  <c r="E1093" i="5" s="1"/>
  <c r="X1093" i="5" s="1"/>
  <c r="C1094" i="5"/>
  <c r="C1095" i="5"/>
  <c r="V1095" i="5" s="1"/>
  <c r="E1095" i="5" s="1"/>
  <c r="X1095" i="5" s="1"/>
  <c r="C1096" i="5"/>
  <c r="V1096" i="5" s="1"/>
  <c r="E1096" i="5" s="1"/>
  <c r="X1096" i="5" s="1"/>
  <c r="C1097" i="5"/>
  <c r="V1097" i="5" s="1"/>
  <c r="E1097" i="5" s="1"/>
  <c r="X1097" i="5" s="1"/>
  <c r="C1098" i="5"/>
  <c r="C1099" i="5"/>
  <c r="C1100" i="5"/>
  <c r="C1101" i="5"/>
  <c r="V1101" i="5" s="1"/>
  <c r="E1101" i="5" s="1"/>
  <c r="X1101" i="5" s="1"/>
  <c r="C1102" i="5"/>
  <c r="C1103" i="5"/>
  <c r="C1104" i="5"/>
  <c r="V1104" i="5" s="1"/>
  <c r="E1104" i="5" s="1"/>
  <c r="X1104" i="5" s="1"/>
  <c r="C1105" i="5"/>
  <c r="V1105" i="5" s="1"/>
  <c r="E1105" i="5" s="1"/>
  <c r="X1105" i="5" s="1"/>
  <c r="C1106" i="5"/>
  <c r="C1107" i="5"/>
  <c r="C1108" i="5"/>
  <c r="C1109" i="5"/>
  <c r="V1109" i="5" s="1"/>
  <c r="E1109" i="5" s="1"/>
  <c r="X1109" i="5" s="1"/>
  <c r="C1110" i="5"/>
  <c r="C1111" i="5"/>
  <c r="V1111" i="5" s="1"/>
  <c r="E1111" i="5" s="1"/>
  <c r="X1111" i="5" s="1"/>
  <c r="C1112" i="5"/>
  <c r="V1112" i="5" s="1"/>
  <c r="E1112" i="5" s="1"/>
  <c r="X1112" i="5" s="1"/>
  <c r="C1113" i="5"/>
  <c r="V1113" i="5" s="1"/>
  <c r="E1113" i="5" s="1"/>
  <c r="X1113" i="5" s="1"/>
  <c r="C1114" i="5"/>
  <c r="C1115" i="5"/>
  <c r="C1116" i="5"/>
  <c r="C1117" i="5"/>
  <c r="C1118" i="5"/>
  <c r="C1119" i="5"/>
  <c r="V1119" i="5" s="1"/>
  <c r="E1119" i="5" s="1"/>
  <c r="X1119" i="5" s="1"/>
  <c r="C1120" i="5"/>
  <c r="C1121" i="5"/>
  <c r="V1121" i="5" s="1"/>
  <c r="E1121" i="5" s="1"/>
  <c r="X1121" i="5" s="1"/>
  <c r="C1122" i="5"/>
  <c r="C1123" i="5"/>
  <c r="C1124" i="5"/>
  <c r="C1125" i="5"/>
  <c r="V1125" i="5" s="1"/>
  <c r="E1125" i="5" s="1"/>
  <c r="X1125" i="5" s="1"/>
  <c r="C1126" i="5"/>
  <c r="C1127" i="5"/>
  <c r="V1127" i="5" s="1"/>
  <c r="E1127" i="5" s="1"/>
  <c r="X1127" i="5" s="1"/>
  <c r="C1128" i="5"/>
  <c r="C1129" i="5"/>
  <c r="V1129" i="5" s="1"/>
  <c r="E1129" i="5" s="1"/>
  <c r="X1129" i="5" s="1"/>
  <c r="C1130" i="5"/>
  <c r="C1131" i="5"/>
  <c r="C1132" i="5"/>
  <c r="C1133" i="5"/>
  <c r="V1133" i="5" s="1"/>
  <c r="E1133" i="5" s="1"/>
  <c r="X1133" i="5" s="1"/>
  <c r="C1134" i="5"/>
  <c r="C1135" i="5"/>
  <c r="V1135" i="5" s="1"/>
  <c r="E1135" i="5" s="1"/>
  <c r="X1135" i="5" s="1"/>
  <c r="C1136" i="5"/>
  <c r="C1137" i="5"/>
  <c r="V1137" i="5" s="1"/>
  <c r="E1137" i="5" s="1"/>
  <c r="X1137" i="5" s="1"/>
  <c r="C1138" i="5"/>
  <c r="C1139" i="5"/>
  <c r="C1140" i="5"/>
  <c r="C1141" i="5"/>
  <c r="V1141" i="5" s="1"/>
  <c r="E1141" i="5" s="1"/>
  <c r="X1141" i="5" s="1"/>
  <c r="C1142" i="5"/>
  <c r="C1143" i="5"/>
  <c r="V1143" i="5" s="1"/>
  <c r="C1144" i="5"/>
  <c r="C1145" i="5"/>
  <c r="V1145" i="5" s="1"/>
  <c r="E1145" i="5" s="1"/>
  <c r="X1145" i="5" s="1"/>
  <c r="C1146" i="5"/>
  <c r="C1147" i="5"/>
  <c r="C1148" i="5"/>
  <c r="C1149" i="5"/>
  <c r="V1149" i="5" s="1"/>
  <c r="E1149" i="5" s="1"/>
  <c r="X1149" i="5" s="1"/>
  <c r="C1150" i="5"/>
  <c r="C1151" i="5"/>
  <c r="V1151" i="5" s="1"/>
  <c r="E1151" i="5" s="1"/>
  <c r="X1151" i="5" s="1"/>
  <c r="C1152" i="5"/>
  <c r="C1153" i="5"/>
  <c r="V1153" i="5" s="1"/>
  <c r="E1153" i="5" s="1"/>
  <c r="X1153" i="5" s="1"/>
  <c r="C1154" i="5"/>
  <c r="C1155" i="5"/>
  <c r="C1156" i="5"/>
  <c r="C1157" i="5"/>
  <c r="V1157" i="5" s="1"/>
  <c r="E1157" i="5" s="1"/>
  <c r="X1157" i="5" s="1"/>
  <c r="C1158" i="5"/>
  <c r="C1159" i="5"/>
  <c r="V1159" i="5" s="1"/>
  <c r="E1159" i="5" s="1"/>
  <c r="X1159" i="5" s="1"/>
  <c r="C1160" i="5"/>
  <c r="V1160" i="5" s="1"/>
  <c r="E1160" i="5" s="1"/>
  <c r="X1160" i="5" s="1"/>
  <c r="C1161" i="5"/>
  <c r="V1161" i="5" s="1"/>
  <c r="E1161" i="5" s="1"/>
  <c r="X1161" i="5" s="1"/>
  <c r="C1162" i="5"/>
  <c r="C1163" i="5"/>
  <c r="C1164" i="5"/>
  <c r="C1165" i="5"/>
  <c r="V1165" i="5" s="1"/>
  <c r="E1165" i="5" s="1"/>
  <c r="X1165" i="5" s="1"/>
  <c r="C1166" i="5"/>
  <c r="C1167" i="5"/>
  <c r="C1168" i="5"/>
  <c r="C1169" i="5"/>
  <c r="V1169" i="5" s="1"/>
  <c r="E1169" i="5" s="1"/>
  <c r="X1169" i="5" s="1"/>
  <c r="C1170" i="5"/>
  <c r="C1171" i="5"/>
  <c r="C1172" i="5"/>
  <c r="C1173" i="5"/>
  <c r="V1173" i="5" s="1"/>
  <c r="E1173" i="5" s="1"/>
  <c r="X1173" i="5" s="1"/>
  <c r="C1174" i="5"/>
  <c r="C1175" i="5"/>
  <c r="V1175" i="5" s="1"/>
  <c r="E1175" i="5" s="1"/>
  <c r="X1175" i="5" s="1"/>
  <c r="C1176" i="5"/>
  <c r="C1177" i="5"/>
  <c r="V1177" i="5" s="1"/>
  <c r="E1177" i="5" s="1"/>
  <c r="X1177" i="5" s="1"/>
  <c r="C1178" i="5"/>
  <c r="C1179" i="5"/>
  <c r="C1180" i="5"/>
  <c r="C1181" i="5"/>
  <c r="V1181" i="5" s="1"/>
  <c r="E1181" i="5" s="1"/>
  <c r="X1181" i="5" s="1"/>
  <c r="C1182" i="5"/>
  <c r="C1183" i="5"/>
  <c r="V1183" i="5" s="1"/>
  <c r="E1183" i="5" s="1"/>
  <c r="X1183" i="5" s="1"/>
  <c r="C1184" i="5"/>
  <c r="C1185" i="5"/>
  <c r="V1185" i="5" s="1"/>
  <c r="E1185" i="5" s="1"/>
  <c r="X1185" i="5" s="1"/>
  <c r="C1186" i="5"/>
  <c r="C1187" i="5"/>
  <c r="C1188" i="5"/>
  <c r="C1189" i="5"/>
  <c r="V1189" i="5" s="1"/>
  <c r="E1189" i="5" s="1"/>
  <c r="X1189" i="5" s="1"/>
  <c r="C1190" i="5"/>
  <c r="C1191" i="5"/>
  <c r="C1192" i="5"/>
  <c r="C1193" i="5"/>
  <c r="V1193" i="5" s="1"/>
  <c r="E1193" i="5" s="1"/>
  <c r="X1193" i="5" s="1"/>
  <c r="C1194" i="5"/>
  <c r="C1195" i="5"/>
  <c r="C1196" i="5"/>
  <c r="C1197" i="5"/>
  <c r="V1197" i="5" s="1"/>
  <c r="E1197" i="5" s="1"/>
  <c r="X1197" i="5" s="1"/>
  <c r="C1198" i="5"/>
  <c r="C1199" i="5"/>
  <c r="V1199" i="5" s="1"/>
  <c r="E1199" i="5" s="1"/>
  <c r="X1199" i="5" s="1"/>
  <c r="C1200" i="5"/>
  <c r="C1201" i="5"/>
  <c r="V1201" i="5" s="1"/>
  <c r="E1201" i="5" s="1"/>
  <c r="X1201" i="5" s="1"/>
  <c r="C1202" i="5"/>
  <c r="C1203" i="5"/>
  <c r="AB1203" i="5" s="1"/>
  <c r="C1204" i="5"/>
  <c r="C1205" i="5"/>
  <c r="V1205" i="5" s="1"/>
  <c r="E1205" i="5" s="1"/>
  <c r="X1205" i="5" s="1"/>
  <c r="C1206" i="5"/>
  <c r="C1207" i="5"/>
  <c r="C1208" i="5"/>
  <c r="C1209" i="5"/>
  <c r="V1209" i="5" s="1"/>
  <c r="E1209" i="5" s="1"/>
  <c r="X1209" i="5" s="1"/>
  <c r="C1210" i="5"/>
  <c r="C1211" i="5"/>
  <c r="C1212" i="5"/>
  <c r="C1213" i="5"/>
  <c r="V1213" i="5" s="1"/>
  <c r="E1213" i="5" s="1"/>
  <c r="X1213" i="5" s="1"/>
  <c r="C1214" i="5"/>
  <c r="C1215" i="5"/>
  <c r="V1215" i="5" s="1"/>
  <c r="E1215" i="5" s="1"/>
  <c r="X1215" i="5" s="1"/>
  <c r="C1216" i="5"/>
  <c r="C1217" i="5"/>
  <c r="V1217" i="5" s="1"/>
  <c r="E1217" i="5" s="1"/>
  <c r="X1217" i="5" s="1"/>
  <c r="C1218" i="5"/>
  <c r="C1219" i="5"/>
  <c r="C1220" i="5"/>
  <c r="C1221" i="5"/>
  <c r="V1221" i="5" s="1"/>
  <c r="E1221" i="5" s="1"/>
  <c r="X1221" i="5" s="1"/>
  <c r="C1222" i="5"/>
  <c r="C1223" i="5"/>
  <c r="V1223" i="5" s="1"/>
  <c r="E1223" i="5" s="1"/>
  <c r="X1223" i="5" s="1"/>
  <c r="C1224" i="5"/>
  <c r="V1224" i="5" s="1"/>
  <c r="E1224" i="5" s="1"/>
  <c r="X1224" i="5" s="1"/>
  <c r="C1225" i="5"/>
  <c r="V1225" i="5" s="1"/>
  <c r="E1225" i="5" s="1"/>
  <c r="X1225" i="5" s="1"/>
  <c r="C1226" i="5"/>
  <c r="C1227" i="5"/>
  <c r="C1228" i="5"/>
  <c r="C1229" i="5"/>
  <c r="C1230" i="5"/>
  <c r="C1231" i="5"/>
  <c r="V1231" i="5" s="1"/>
  <c r="E1231" i="5" s="1"/>
  <c r="X1231" i="5" s="1"/>
  <c r="C1232" i="5"/>
  <c r="C1233" i="5"/>
  <c r="V1233" i="5" s="1"/>
  <c r="E1233" i="5" s="1"/>
  <c r="X1233" i="5" s="1"/>
  <c r="C1234" i="5"/>
  <c r="C1235" i="5"/>
  <c r="C1236" i="5"/>
  <c r="C1237" i="5"/>
  <c r="V1237" i="5" s="1"/>
  <c r="E1237" i="5" s="1"/>
  <c r="X1237" i="5" s="1"/>
  <c r="C1238" i="5"/>
  <c r="C1239" i="5"/>
  <c r="V1239" i="5" s="1"/>
  <c r="E1239" i="5" s="1"/>
  <c r="X1239" i="5" s="1"/>
  <c r="C1240" i="5"/>
  <c r="V1240" i="5" s="1"/>
  <c r="E1240" i="5" s="1"/>
  <c r="X1240" i="5" s="1"/>
  <c r="C1241" i="5"/>
  <c r="V1241" i="5" s="1"/>
  <c r="C1242" i="5"/>
  <c r="C1243" i="5"/>
  <c r="C1244" i="5"/>
  <c r="C1245" i="5"/>
  <c r="V1245" i="5" s="1"/>
  <c r="E1245" i="5" s="1"/>
  <c r="X1245" i="5" s="1"/>
  <c r="C1246" i="5"/>
  <c r="C1247" i="5"/>
  <c r="V1247" i="5" s="1"/>
  <c r="E1247" i="5" s="1"/>
  <c r="X1247" i="5" s="1"/>
  <c r="C1248" i="5"/>
  <c r="C1249" i="5"/>
  <c r="V1249" i="5" s="1"/>
  <c r="E1249" i="5" s="1"/>
  <c r="X1249" i="5" s="1"/>
  <c r="C1250" i="5"/>
  <c r="C1251" i="5"/>
  <c r="C1252" i="5"/>
  <c r="C1253" i="5"/>
  <c r="V1253" i="5" s="1"/>
  <c r="E1253" i="5" s="1"/>
  <c r="X1253" i="5" s="1"/>
  <c r="C1254" i="5"/>
  <c r="C1255" i="5"/>
  <c r="V1255" i="5" s="1"/>
  <c r="E1255" i="5" s="1"/>
  <c r="X1255" i="5" s="1"/>
  <c r="C1256" i="5"/>
  <c r="AB1256" i="5" s="1"/>
  <c r="C1257" i="5"/>
  <c r="V1257" i="5" s="1"/>
  <c r="E1257" i="5" s="1"/>
  <c r="X1257" i="5" s="1"/>
  <c r="C1258" i="5"/>
  <c r="C1259" i="5"/>
  <c r="C1260" i="5"/>
  <c r="C1261" i="5"/>
  <c r="V1261" i="5" s="1"/>
  <c r="E1261" i="5" s="1"/>
  <c r="X1261" i="5" s="1"/>
  <c r="C1262" i="5"/>
  <c r="C1263" i="5"/>
  <c r="V1263" i="5" s="1"/>
  <c r="E1263" i="5" s="1"/>
  <c r="X1263" i="5" s="1"/>
  <c r="C1264" i="5"/>
  <c r="V1264" i="5" s="1"/>
  <c r="E1264" i="5" s="1"/>
  <c r="X1264" i="5" s="1"/>
  <c r="C1265" i="5"/>
  <c r="V1265" i="5" s="1"/>
  <c r="E1265" i="5" s="1"/>
  <c r="X1265" i="5" s="1"/>
  <c r="C1266" i="5"/>
  <c r="C1267" i="5"/>
  <c r="C1268" i="5"/>
  <c r="C1269" i="5"/>
  <c r="V1269" i="5" s="1"/>
  <c r="E1269" i="5" s="1"/>
  <c r="X1269" i="5" s="1"/>
  <c r="C1270" i="5"/>
  <c r="C1271" i="5"/>
  <c r="V1271" i="5" s="1"/>
  <c r="E1271" i="5" s="1"/>
  <c r="X1271" i="5" s="1"/>
  <c r="C1272" i="5"/>
  <c r="C1273" i="5"/>
  <c r="V1273" i="5" s="1"/>
  <c r="E1273" i="5" s="1"/>
  <c r="X1273" i="5" s="1"/>
  <c r="C1274" i="5"/>
  <c r="C1275" i="5"/>
  <c r="C1276" i="5"/>
  <c r="C1277" i="5"/>
  <c r="V1277" i="5" s="1"/>
  <c r="E1277" i="5" s="1"/>
  <c r="X1277" i="5" s="1"/>
  <c r="C1278" i="5"/>
  <c r="C1279" i="5"/>
  <c r="V1279" i="5" s="1"/>
  <c r="E1279" i="5" s="1"/>
  <c r="X1279" i="5" s="1"/>
  <c r="C1280" i="5"/>
  <c r="C1281" i="5"/>
  <c r="V1281" i="5" s="1"/>
  <c r="E1281" i="5" s="1"/>
  <c r="X1281" i="5" s="1"/>
  <c r="C1282" i="5"/>
  <c r="C1283" i="5"/>
  <c r="C1284" i="5"/>
  <c r="C1285" i="5"/>
  <c r="V1285" i="5" s="1"/>
  <c r="E1285" i="5" s="1"/>
  <c r="X1285" i="5" s="1"/>
  <c r="C1286" i="5"/>
  <c r="C1287" i="5"/>
  <c r="C1288" i="5"/>
  <c r="C1289" i="5"/>
  <c r="V1289" i="5" s="1"/>
  <c r="E1289" i="5" s="1"/>
  <c r="X1289" i="5" s="1"/>
  <c r="C1290" i="5"/>
  <c r="C1291" i="5"/>
  <c r="C1292" i="5"/>
  <c r="C1293" i="5"/>
  <c r="V1293" i="5" s="1"/>
  <c r="E1293" i="5" s="1"/>
  <c r="X1293" i="5" s="1"/>
  <c r="C1294" i="5"/>
  <c r="C1295" i="5"/>
  <c r="C1296" i="5"/>
  <c r="AB1296" i="5" s="1"/>
  <c r="C1297" i="5"/>
  <c r="V1297" i="5" s="1"/>
  <c r="E1297" i="5" s="1"/>
  <c r="X1297" i="5" s="1"/>
  <c r="C1298" i="5"/>
  <c r="C1299" i="5"/>
  <c r="C1300" i="5"/>
  <c r="C1301" i="5"/>
  <c r="V1301" i="5" s="1"/>
  <c r="E1301" i="5" s="1"/>
  <c r="X1301" i="5" s="1"/>
  <c r="C1302" i="5"/>
  <c r="C1303" i="5"/>
  <c r="V1303" i="5" s="1"/>
  <c r="E1303" i="5" s="1"/>
  <c r="X1303" i="5" s="1"/>
  <c r="C1304" i="5"/>
  <c r="C1305" i="5"/>
  <c r="V1305" i="5" s="1"/>
  <c r="E1305" i="5" s="1"/>
  <c r="X1305" i="5" s="1"/>
  <c r="C1306" i="5"/>
  <c r="C1307" i="5"/>
  <c r="C1308" i="5"/>
  <c r="C1309" i="5"/>
  <c r="V1309" i="5" s="1"/>
  <c r="E1309" i="5" s="1"/>
  <c r="X1309" i="5" s="1"/>
  <c r="C1310" i="5"/>
  <c r="C1311" i="5"/>
  <c r="V1311" i="5" s="1"/>
  <c r="E1311" i="5" s="1"/>
  <c r="X1311" i="5" s="1"/>
  <c r="C1312" i="5"/>
  <c r="C1313" i="5"/>
  <c r="V1313" i="5" s="1"/>
  <c r="E1313" i="5" s="1"/>
  <c r="X1313" i="5" s="1"/>
  <c r="C1314" i="5"/>
  <c r="C1315" i="5"/>
  <c r="C1316" i="5"/>
  <c r="C1317" i="5"/>
  <c r="V1317" i="5" s="1"/>
  <c r="E1317" i="5" s="1"/>
  <c r="X1317" i="5" s="1"/>
  <c r="C1318" i="5"/>
  <c r="C1319" i="5"/>
  <c r="C1320" i="5"/>
  <c r="C1321" i="5"/>
  <c r="V1321" i="5" s="1"/>
  <c r="E1321" i="5" s="1"/>
  <c r="X1321" i="5" s="1"/>
  <c r="C1322" i="5"/>
  <c r="C1323" i="5"/>
  <c r="C1324" i="5"/>
  <c r="C1325" i="5"/>
  <c r="V1325" i="5" s="1"/>
  <c r="E1325" i="5" s="1"/>
  <c r="X1325" i="5" s="1"/>
  <c r="C1326" i="5"/>
  <c r="C1327" i="5"/>
  <c r="C1328" i="5"/>
  <c r="C1329" i="5"/>
  <c r="V1329" i="5" s="1"/>
  <c r="E1329" i="5" s="1"/>
  <c r="X1329" i="5" s="1"/>
  <c r="C1330" i="5"/>
  <c r="C1331" i="5"/>
  <c r="C1332" i="5"/>
  <c r="C1333" i="5"/>
  <c r="V1333" i="5" s="1"/>
  <c r="E1333" i="5" s="1"/>
  <c r="X1333" i="5" s="1"/>
  <c r="C1334" i="5"/>
  <c r="C1335" i="5"/>
  <c r="V1335" i="5" s="1"/>
  <c r="E1335" i="5" s="1"/>
  <c r="X1335" i="5" s="1"/>
  <c r="C1336" i="5"/>
  <c r="V1336" i="5" s="1"/>
  <c r="E1336" i="5" s="1"/>
  <c r="X1336" i="5" s="1"/>
  <c r="C1337" i="5"/>
  <c r="V1337" i="5" s="1"/>
  <c r="E1337" i="5" s="1"/>
  <c r="X1337" i="5" s="1"/>
  <c r="C1338" i="5"/>
  <c r="C1339" i="5"/>
  <c r="C1340" i="5"/>
  <c r="C1341" i="5"/>
  <c r="V1341" i="5" s="1"/>
  <c r="E1341" i="5" s="1"/>
  <c r="X1341" i="5" s="1"/>
  <c r="C1342" i="5"/>
  <c r="C1343" i="5"/>
  <c r="V1343" i="5" s="1"/>
  <c r="E1343" i="5" s="1"/>
  <c r="X1343" i="5" s="1"/>
  <c r="C1344" i="5"/>
  <c r="C1345" i="5"/>
  <c r="V1345" i="5" s="1"/>
  <c r="E1345" i="5" s="1"/>
  <c r="X1345" i="5" s="1"/>
  <c r="C1346" i="5"/>
  <c r="C1347" i="5"/>
  <c r="C1348" i="5"/>
  <c r="C1349" i="5"/>
  <c r="V1349" i="5" s="1"/>
  <c r="C1350" i="5"/>
  <c r="C1351" i="5"/>
  <c r="V1351" i="5" s="1"/>
  <c r="E1351" i="5" s="1"/>
  <c r="X1351" i="5" s="1"/>
  <c r="C1352" i="5"/>
  <c r="C1353" i="5"/>
  <c r="V1353" i="5" s="1"/>
  <c r="E1353" i="5" s="1"/>
  <c r="X1353" i="5" s="1"/>
  <c r="C1354" i="5"/>
  <c r="C1355" i="5"/>
  <c r="C1356" i="5"/>
  <c r="C1357" i="5"/>
  <c r="V1357" i="5" s="1"/>
  <c r="E1357" i="5" s="1"/>
  <c r="X1357" i="5" s="1"/>
  <c r="C1358" i="5"/>
  <c r="C1359" i="5"/>
  <c r="V1359" i="5" s="1"/>
  <c r="E1359" i="5" s="1"/>
  <c r="X1359" i="5" s="1"/>
  <c r="C1360" i="5"/>
  <c r="V1360" i="5" s="1"/>
  <c r="E1360" i="5" s="1"/>
  <c r="X1360" i="5" s="1"/>
  <c r="C1361" i="5"/>
  <c r="V1361" i="5" s="1"/>
  <c r="E1361" i="5" s="1"/>
  <c r="X1361" i="5" s="1"/>
  <c r="C1362" i="5"/>
  <c r="C1363" i="5"/>
  <c r="C1364" i="5"/>
  <c r="C1365" i="5"/>
  <c r="V1365" i="5" s="1"/>
  <c r="E1365" i="5" s="1"/>
  <c r="X1365" i="5" s="1"/>
  <c r="C1366" i="5"/>
  <c r="C1367" i="5"/>
  <c r="V1367" i="5" s="1"/>
  <c r="E1367" i="5" s="1"/>
  <c r="X1367" i="5" s="1"/>
  <c r="C1368" i="5"/>
  <c r="V1368" i="5" s="1"/>
  <c r="E1368" i="5" s="1"/>
  <c r="X1368" i="5" s="1"/>
  <c r="C1369" i="5"/>
  <c r="V1369" i="5" s="1"/>
  <c r="E1369" i="5" s="1"/>
  <c r="X1369" i="5" s="1"/>
  <c r="C1370" i="5"/>
  <c r="C1371" i="5"/>
  <c r="C1372" i="5"/>
  <c r="C1373" i="5"/>
  <c r="V1373" i="5" s="1"/>
  <c r="E1373" i="5" s="1"/>
  <c r="X1373" i="5" s="1"/>
  <c r="C1374" i="5"/>
  <c r="C1375" i="5"/>
  <c r="V1375" i="5" s="1"/>
  <c r="E1375" i="5" s="1"/>
  <c r="X1375" i="5" s="1"/>
  <c r="C1376" i="5"/>
  <c r="C1377" i="5"/>
  <c r="V1377" i="5" s="1"/>
  <c r="E1377" i="5" s="1"/>
  <c r="X1377" i="5" s="1"/>
  <c r="C1378" i="5"/>
  <c r="C1379" i="5"/>
  <c r="C1380" i="5"/>
  <c r="C1381" i="5"/>
  <c r="V1381" i="5" s="1"/>
  <c r="E1381" i="5" s="1"/>
  <c r="X1381" i="5" s="1"/>
  <c r="C1382" i="5"/>
  <c r="C1383" i="5"/>
  <c r="V1383" i="5" s="1"/>
  <c r="E1383" i="5" s="1"/>
  <c r="X1383" i="5" s="1"/>
  <c r="C1384" i="5"/>
  <c r="C1385" i="5"/>
  <c r="V1385" i="5" s="1"/>
  <c r="E1385" i="5" s="1"/>
  <c r="X1385" i="5" s="1"/>
  <c r="C1386" i="5"/>
  <c r="C1387" i="5"/>
  <c r="C1388" i="5"/>
  <c r="C1389" i="5"/>
  <c r="V1389" i="5" s="1"/>
  <c r="E1389" i="5" s="1"/>
  <c r="X1389" i="5" s="1"/>
  <c r="C1390" i="5"/>
  <c r="C1391" i="5"/>
  <c r="V1391" i="5" s="1"/>
  <c r="E1391" i="5" s="1"/>
  <c r="X1391" i="5" s="1"/>
  <c r="C1392" i="5"/>
  <c r="V1392" i="5" s="1"/>
  <c r="E1392" i="5" s="1"/>
  <c r="X1392" i="5" s="1"/>
  <c r="C1393" i="5"/>
  <c r="V1393" i="5" s="1"/>
  <c r="E1393" i="5" s="1"/>
  <c r="X1393" i="5" s="1"/>
  <c r="C1394" i="5"/>
  <c r="C1395" i="5"/>
  <c r="C1396" i="5"/>
  <c r="C1397" i="5"/>
  <c r="V1397" i="5" s="1"/>
  <c r="E1397" i="5" s="1"/>
  <c r="X1397" i="5" s="1"/>
  <c r="C1398" i="5"/>
  <c r="C1399" i="5"/>
  <c r="V1399" i="5" s="1"/>
  <c r="E1399" i="5" s="1"/>
  <c r="X1399" i="5" s="1"/>
  <c r="C1400" i="5"/>
  <c r="C1401" i="5"/>
  <c r="V1401" i="5" s="1"/>
  <c r="E1401" i="5" s="1"/>
  <c r="X1401" i="5" s="1"/>
  <c r="C1402" i="5"/>
  <c r="C1403" i="5"/>
  <c r="C1404" i="5"/>
  <c r="C1405" i="5"/>
  <c r="V1405" i="5" s="1"/>
  <c r="E1405" i="5" s="1"/>
  <c r="X1405" i="5" s="1"/>
  <c r="C1406" i="5"/>
  <c r="C1407" i="5"/>
  <c r="V1407" i="5" s="1"/>
  <c r="E1407" i="5" s="1"/>
  <c r="X1407" i="5" s="1"/>
  <c r="C1408" i="5"/>
  <c r="C1409" i="5"/>
  <c r="V1409" i="5" s="1"/>
  <c r="E1409" i="5" s="1"/>
  <c r="X1409" i="5" s="1"/>
  <c r="C1410" i="5"/>
  <c r="C1411" i="5"/>
  <c r="C1412" i="5"/>
  <c r="C1413" i="5"/>
  <c r="C1414" i="5"/>
  <c r="C1415" i="5"/>
  <c r="V1415" i="5" s="1"/>
  <c r="E1415" i="5" s="1"/>
  <c r="X1415" i="5" s="1"/>
  <c r="C1416" i="5"/>
  <c r="V1416" i="5" s="1"/>
  <c r="E1416" i="5" s="1"/>
  <c r="X1416" i="5" s="1"/>
  <c r="C1417" i="5"/>
  <c r="V1417" i="5" s="1"/>
  <c r="E1417" i="5" s="1"/>
  <c r="X1417" i="5" s="1"/>
  <c r="C1418" i="5"/>
  <c r="C1419" i="5"/>
  <c r="C1420" i="5"/>
  <c r="C1421" i="5"/>
  <c r="V1421" i="5" s="1"/>
  <c r="E1421" i="5" s="1"/>
  <c r="X1421" i="5" s="1"/>
  <c r="C1422" i="5"/>
  <c r="C1423" i="5"/>
  <c r="V1423" i="5" s="1"/>
  <c r="E1423" i="5" s="1"/>
  <c r="X1423" i="5" s="1"/>
  <c r="C1424" i="5"/>
  <c r="AB1424" i="5" s="1"/>
  <c r="C1425" i="5"/>
  <c r="V1425" i="5" s="1"/>
  <c r="E1425" i="5" s="1"/>
  <c r="X1425" i="5" s="1"/>
  <c r="C1426" i="5"/>
  <c r="C1427" i="5"/>
  <c r="C1428" i="5"/>
  <c r="C1429" i="5"/>
  <c r="V1429" i="5" s="1"/>
  <c r="E1429" i="5" s="1"/>
  <c r="X1429" i="5" s="1"/>
  <c r="C1430" i="5"/>
  <c r="C1431" i="5"/>
  <c r="C1432" i="5"/>
  <c r="C1433" i="5"/>
  <c r="V1433" i="5" s="1"/>
  <c r="E1433" i="5" s="1"/>
  <c r="X1433" i="5" s="1"/>
  <c r="C1434" i="5"/>
  <c r="C1435" i="5"/>
  <c r="C1436" i="5"/>
  <c r="C1437" i="5"/>
  <c r="V1437" i="5" s="1"/>
  <c r="E1437" i="5" s="1"/>
  <c r="X1437" i="5" s="1"/>
  <c r="C1438" i="5"/>
  <c r="C1439" i="5"/>
  <c r="V1439" i="5" s="1"/>
  <c r="E1439" i="5" s="1"/>
  <c r="X1439" i="5" s="1"/>
  <c r="C1440" i="5"/>
  <c r="C1441" i="5"/>
  <c r="V1441" i="5" s="1"/>
  <c r="E1441" i="5" s="1"/>
  <c r="X1441" i="5" s="1"/>
  <c r="C1442" i="5"/>
  <c r="C1443" i="5"/>
  <c r="C1444" i="5"/>
  <c r="C1445" i="5"/>
  <c r="V1445" i="5" s="1"/>
  <c r="E1445" i="5" s="1"/>
  <c r="X1445" i="5" s="1"/>
  <c r="C1446" i="5"/>
  <c r="C1447" i="5"/>
  <c r="V1447" i="5" s="1"/>
  <c r="E1447" i="5" s="1"/>
  <c r="X1447" i="5" s="1"/>
  <c r="C1448" i="5"/>
  <c r="C1449" i="5"/>
  <c r="V1449" i="5" s="1"/>
  <c r="C1450" i="5"/>
  <c r="C1451" i="5"/>
  <c r="C1452" i="5"/>
  <c r="C1453" i="5"/>
  <c r="V1453" i="5" s="1"/>
  <c r="E1453" i="5" s="1"/>
  <c r="X1453" i="5" s="1"/>
  <c r="C1454" i="5"/>
  <c r="C1455" i="5"/>
  <c r="V1455" i="5" s="1"/>
  <c r="E1455" i="5" s="1"/>
  <c r="X1455" i="5" s="1"/>
  <c r="C1456" i="5"/>
  <c r="C1457" i="5"/>
  <c r="V1457" i="5" s="1"/>
  <c r="E1457" i="5" s="1"/>
  <c r="X1457" i="5" s="1"/>
  <c r="C1458" i="5"/>
  <c r="C1459" i="5"/>
  <c r="AB1459" i="5" s="1"/>
  <c r="C1460" i="5"/>
  <c r="C1461" i="5"/>
  <c r="V1461" i="5" s="1"/>
  <c r="E1461" i="5" s="1"/>
  <c r="X1461" i="5" s="1"/>
  <c r="C1462" i="5"/>
  <c r="C1463" i="5"/>
  <c r="C1464" i="5"/>
  <c r="V1464" i="5" s="1"/>
  <c r="E1464" i="5" s="1"/>
  <c r="X1464" i="5" s="1"/>
  <c r="C1465" i="5"/>
  <c r="C1466" i="5"/>
  <c r="C1467" i="5"/>
  <c r="C1468" i="5"/>
  <c r="C1469" i="5"/>
  <c r="V1469" i="5" s="1"/>
  <c r="E1469" i="5" s="1"/>
  <c r="X1469" i="5" s="1"/>
  <c r="C1470" i="5"/>
  <c r="C1471" i="5"/>
  <c r="V1471" i="5" s="1"/>
  <c r="E1471" i="5" s="1"/>
  <c r="X1471" i="5" s="1"/>
  <c r="C1472" i="5"/>
  <c r="C1473" i="5"/>
  <c r="V1473" i="5" s="1"/>
  <c r="E1473" i="5" s="1"/>
  <c r="X1473" i="5" s="1"/>
  <c r="C1474" i="5"/>
  <c r="C1475" i="5"/>
  <c r="C1476" i="5"/>
  <c r="C1477" i="5"/>
  <c r="V1477" i="5" s="1"/>
  <c r="E1477" i="5" s="1"/>
  <c r="X1477" i="5" s="1"/>
  <c r="C1478" i="5"/>
  <c r="C1479" i="5"/>
  <c r="C1480" i="5"/>
  <c r="V1480" i="5" s="1"/>
  <c r="E1480" i="5" s="1"/>
  <c r="X1480" i="5" s="1"/>
  <c r="C1481" i="5"/>
  <c r="V1481" i="5" s="1"/>
  <c r="E1481" i="5" s="1"/>
  <c r="X1481" i="5" s="1"/>
  <c r="C1482" i="5"/>
  <c r="C1483" i="5"/>
  <c r="C1484" i="5"/>
  <c r="C1485" i="5"/>
  <c r="V1485" i="5" s="1"/>
  <c r="E1485" i="5" s="1"/>
  <c r="X1485" i="5" s="1"/>
  <c r="C1486" i="5"/>
  <c r="C1487" i="5"/>
  <c r="C1488" i="5"/>
  <c r="V1488" i="5" s="1"/>
  <c r="E1488" i="5" s="1"/>
  <c r="X1488" i="5" s="1"/>
  <c r="C1489" i="5"/>
  <c r="V1489" i="5" s="1"/>
  <c r="E1489" i="5" s="1"/>
  <c r="X1489" i="5" s="1"/>
  <c r="C1490" i="5"/>
  <c r="C1491" i="5"/>
  <c r="C1492" i="5"/>
  <c r="C1493" i="5"/>
  <c r="V1493" i="5" s="1"/>
  <c r="E1493" i="5" s="1"/>
  <c r="X1493" i="5" s="1"/>
  <c r="C1494" i="5"/>
  <c r="C1495" i="5"/>
  <c r="V1495" i="5" s="1"/>
  <c r="E1495" i="5" s="1"/>
  <c r="X1495" i="5" s="1"/>
  <c r="C1496" i="5"/>
  <c r="V1496" i="5" s="1"/>
  <c r="E1496" i="5" s="1"/>
  <c r="X1496" i="5" s="1"/>
  <c r="C1497" i="5"/>
  <c r="V1497" i="5" s="1"/>
  <c r="E1497" i="5" s="1"/>
  <c r="X1497" i="5" s="1"/>
  <c r="C1498" i="5"/>
  <c r="C1499" i="5"/>
  <c r="C1500" i="5"/>
  <c r="C1501" i="5"/>
  <c r="V1501" i="5" s="1"/>
  <c r="E1501" i="5" s="1"/>
  <c r="X1501" i="5" s="1"/>
  <c r="C1502" i="5"/>
  <c r="C1503" i="5"/>
  <c r="V1503" i="5" s="1"/>
  <c r="E1503" i="5" s="1"/>
  <c r="X1503" i="5" s="1"/>
  <c r="C1504" i="5"/>
  <c r="C1505" i="5"/>
  <c r="V1505" i="5" s="1"/>
  <c r="E1505" i="5" s="1"/>
  <c r="X1505" i="5" s="1"/>
  <c r="C1506" i="5"/>
  <c r="C1507" i="5"/>
  <c r="C1508" i="5"/>
  <c r="C1509" i="5"/>
  <c r="C1510" i="5"/>
  <c r="C1511" i="5"/>
  <c r="V1511" i="5" s="1"/>
  <c r="E1511" i="5" s="1"/>
  <c r="X1511" i="5" s="1"/>
  <c r="C1512" i="5"/>
  <c r="C1513" i="5"/>
  <c r="V1513" i="5" s="1"/>
  <c r="E1513" i="5" s="1"/>
  <c r="X1513" i="5" s="1"/>
  <c r="C1514" i="5"/>
  <c r="C1515" i="5"/>
  <c r="C1516" i="5"/>
  <c r="C1517" i="5"/>
  <c r="C1518" i="5"/>
  <c r="C1519" i="5"/>
  <c r="V1519" i="5" s="1"/>
  <c r="E1519" i="5" s="1"/>
  <c r="X1519" i="5" s="1"/>
  <c r="C1520" i="5"/>
  <c r="V1520" i="5" s="1"/>
  <c r="E1520" i="5" s="1"/>
  <c r="X1520" i="5" s="1"/>
  <c r="C1521" i="5"/>
  <c r="V1521" i="5" s="1"/>
  <c r="E1521" i="5" s="1"/>
  <c r="X1521" i="5" s="1"/>
  <c r="C1522" i="5"/>
  <c r="C1523" i="5"/>
  <c r="C1524" i="5"/>
  <c r="C1525" i="5"/>
  <c r="V1525" i="5" s="1"/>
  <c r="E1525" i="5" s="1"/>
  <c r="X1525" i="5" s="1"/>
  <c r="C1526" i="5"/>
  <c r="C1527" i="5"/>
  <c r="V1527" i="5" s="1"/>
  <c r="E1527" i="5" s="1"/>
  <c r="X1527" i="5" s="1"/>
  <c r="C1528" i="5"/>
  <c r="C1529" i="5"/>
  <c r="V1529" i="5" s="1"/>
  <c r="E1529" i="5" s="1"/>
  <c r="X1529" i="5" s="1"/>
  <c r="C1530" i="5"/>
  <c r="C1531" i="5"/>
  <c r="C1532" i="5"/>
  <c r="C1533" i="5"/>
  <c r="V1533" i="5" s="1"/>
  <c r="E1533" i="5" s="1"/>
  <c r="X1533" i="5" s="1"/>
  <c r="C1534" i="5"/>
  <c r="C1535" i="5"/>
  <c r="C1536" i="5"/>
  <c r="C1537" i="5"/>
  <c r="V1537" i="5" s="1"/>
  <c r="E1537" i="5" s="1"/>
  <c r="X1537" i="5" s="1"/>
  <c r="C1538" i="5"/>
  <c r="C1539" i="5"/>
  <c r="C1540" i="5"/>
  <c r="C1541" i="5"/>
  <c r="V1541" i="5" s="1"/>
  <c r="E1541" i="5" s="1"/>
  <c r="X1541" i="5" s="1"/>
  <c r="C1542" i="5"/>
  <c r="C1543" i="5"/>
  <c r="C1544" i="5"/>
  <c r="V1544" i="5" s="1"/>
  <c r="E1544" i="5" s="1"/>
  <c r="X1544" i="5" s="1"/>
  <c r="C1545" i="5"/>
  <c r="V1545" i="5" s="1"/>
  <c r="C1546" i="5"/>
  <c r="C1547" i="5"/>
  <c r="AB1547" i="5" s="1"/>
  <c r="C1548" i="5"/>
  <c r="C1549" i="5"/>
  <c r="V1549" i="5" s="1"/>
  <c r="E1549" i="5" s="1"/>
  <c r="X1549" i="5" s="1"/>
  <c r="C1550" i="5"/>
  <c r="C1551" i="5"/>
  <c r="V1551" i="5" s="1"/>
  <c r="E1551" i="5" s="1"/>
  <c r="X1551" i="5" s="1"/>
  <c r="C1552" i="5"/>
  <c r="C1553" i="5"/>
  <c r="V1553" i="5" s="1"/>
  <c r="E1553" i="5" s="1"/>
  <c r="X1553" i="5" s="1"/>
  <c r="C1554" i="5"/>
  <c r="C1555" i="5"/>
  <c r="C1556" i="5"/>
  <c r="C1557" i="5"/>
  <c r="V1557" i="5" s="1"/>
  <c r="E1557" i="5" s="1"/>
  <c r="X1557" i="5" s="1"/>
  <c r="C1558" i="5"/>
  <c r="C1559" i="5"/>
  <c r="V1559" i="5" s="1"/>
  <c r="E1559" i="5" s="1"/>
  <c r="X1559" i="5" s="1"/>
  <c r="C1560" i="5"/>
  <c r="C1561" i="5"/>
  <c r="V1561" i="5" s="1"/>
  <c r="E1561" i="5" s="1"/>
  <c r="X1561" i="5" s="1"/>
  <c r="C1562" i="5"/>
  <c r="C1563" i="5"/>
  <c r="C1564" i="5"/>
  <c r="C1565" i="5"/>
  <c r="V1565" i="5" s="1"/>
  <c r="C1566" i="5"/>
  <c r="C1567" i="5"/>
  <c r="V1567" i="5" s="1"/>
  <c r="E1567" i="5" s="1"/>
  <c r="X1567" i="5" s="1"/>
  <c r="C1568" i="5"/>
  <c r="C1569" i="5"/>
  <c r="V1569" i="5" s="1"/>
  <c r="E1569" i="5" s="1"/>
  <c r="X1569" i="5" s="1"/>
  <c r="C1570" i="5"/>
  <c r="C1571" i="5"/>
  <c r="C1572" i="5"/>
  <c r="C1573" i="5"/>
  <c r="V1573" i="5" s="1"/>
  <c r="E1573" i="5" s="1"/>
  <c r="X1573" i="5" s="1"/>
  <c r="C1574" i="5"/>
  <c r="C1575" i="5"/>
  <c r="V1575" i="5" s="1"/>
  <c r="E1575" i="5" s="1"/>
  <c r="X1575" i="5" s="1"/>
  <c r="C1576" i="5"/>
  <c r="C1577" i="5"/>
  <c r="V1577" i="5" s="1"/>
  <c r="C1578" i="5"/>
  <c r="C1579" i="5"/>
  <c r="C1580" i="5"/>
  <c r="C1581" i="5"/>
  <c r="V1581" i="5" s="1"/>
  <c r="E1581" i="5" s="1"/>
  <c r="X1581" i="5" s="1"/>
  <c r="C1582" i="5"/>
  <c r="C1583" i="5"/>
  <c r="C1584" i="5"/>
  <c r="C1585" i="5"/>
  <c r="V1585" i="5" s="1"/>
  <c r="E1585" i="5" s="1"/>
  <c r="X1585" i="5" s="1"/>
  <c r="C1586" i="5"/>
  <c r="C1587" i="5"/>
  <c r="C1588" i="5"/>
  <c r="C1589" i="5"/>
  <c r="V1589" i="5" s="1"/>
  <c r="E1589" i="5" s="1"/>
  <c r="X1589" i="5" s="1"/>
  <c r="C1590" i="5"/>
  <c r="C1591" i="5"/>
  <c r="C1592" i="5"/>
  <c r="V1592" i="5" s="1"/>
  <c r="E1592" i="5" s="1"/>
  <c r="X1592" i="5" s="1"/>
  <c r="C1593" i="5"/>
  <c r="C1594" i="5"/>
  <c r="C1595" i="5"/>
  <c r="C1596" i="5"/>
  <c r="C1597" i="5"/>
  <c r="C1598" i="5"/>
  <c r="C1599" i="5"/>
  <c r="V1599" i="5" s="1"/>
  <c r="E1599" i="5" s="1"/>
  <c r="X1599" i="5" s="1"/>
  <c r="C1600" i="5"/>
  <c r="C1601" i="5"/>
  <c r="V1601" i="5" s="1"/>
  <c r="E1601" i="5" s="1"/>
  <c r="X1601" i="5" s="1"/>
  <c r="C1602" i="5"/>
  <c r="C1603" i="5"/>
  <c r="C1604" i="5"/>
  <c r="C1605" i="5"/>
  <c r="V1605" i="5" s="1"/>
  <c r="E1605" i="5" s="1"/>
  <c r="X1605" i="5" s="1"/>
  <c r="C1606" i="5"/>
  <c r="C1607" i="5"/>
  <c r="V1607" i="5" s="1"/>
  <c r="E1607" i="5" s="1"/>
  <c r="X1607" i="5" s="1"/>
  <c r="C1608" i="5"/>
  <c r="V1608" i="5" s="1"/>
  <c r="E1608" i="5" s="1"/>
  <c r="X1608" i="5" s="1"/>
  <c r="C1609" i="5"/>
  <c r="V1609" i="5" s="1"/>
  <c r="E1609" i="5" s="1"/>
  <c r="X1609" i="5" s="1"/>
  <c r="C1610" i="5"/>
  <c r="C1611" i="5"/>
  <c r="C1612" i="5"/>
  <c r="C1613" i="5"/>
  <c r="C1614" i="5"/>
  <c r="C1615" i="5"/>
  <c r="V1615" i="5" s="1"/>
  <c r="E1615" i="5" s="1"/>
  <c r="X1615" i="5" s="1"/>
  <c r="C1616" i="5"/>
  <c r="V1616" i="5" s="1"/>
  <c r="E1616" i="5" s="1"/>
  <c r="X1616" i="5" s="1"/>
  <c r="C1617" i="5"/>
  <c r="V1617" i="5" s="1"/>
  <c r="E1617" i="5" s="1"/>
  <c r="X1617" i="5" s="1"/>
  <c r="C1618" i="5"/>
  <c r="C1619" i="5"/>
  <c r="C1620" i="5"/>
  <c r="C1621" i="5"/>
  <c r="V1621" i="5" s="1"/>
  <c r="E1621" i="5" s="1"/>
  <c r="X1621" i="5" s="1"/>
  <c r="C1622" i="5"/>
  <c r="C1623" i="5"/>
  <c r="V1623" i="5" s="1"/>
  <c r="E1623" i="5" s="1"/>
  <c r="X1623" i="5" s="1"/>
  <c r="C1624" i="5"/>
  <c r="V1624" i="5" s="1"/>
  <c r="E1624" i="5" s="1"/>
  <c r="X1624" i="5" s="1"/>
  <c r="C1625" i="5"/>
  <c r="V1625" i="5" s="1"/>
  <c r="E1625" i="5" s="1"/>
  <c r="X1625" i="5" s="1"/>
  <c r="C1626" i="5"/>
  <c r="C1627" i="5"/>
  <c r="C1628" i="5"/>
  <c r="C1629" i="5"/>
  <c r="V1629" i="5" s="1"/>
  <c r="E1629" i="5" s="1"/>
  <c r="X1629" i="5" s="1"/>
  <c r="C1630" i="5"/>
  <c r="C1631" i="5"/>
  <c r="V1631" i="5" s="1"/>
  <c r="E1631" i="5" s="1"/>
  <c r="X1631" i="5" s="1"/>
  <c r="C1632" i="5"/>
  <c r="C1633" i="5"/>
  <c r="V1633" i="5" s="1"/>
  <c r="C1634" i="5"/>
  <c r="C1635" i="5"/>
  <c r="C1636" i="5"/>
  <c r="C1637" i="5"/>
  <c r="V1637" i="5" s="1"/>
  <c r="E1637" i="5" s="1"/>
  <c r="X1637" i="5" s="1"/>
  <c r="C1638" i="5"/>
  <c r="C1639" i="5"/>
  <c r="V1639" i="5" s="1"/>
  <c r="E1639" i="5" s="1"/>
  <c r="X1639" i="5" s="1"/>
  <c r="C1640" i="5"/>
  <c r="C1641" i="5"/>
  <c r="V1641" i="5" s="1"/>
  <c r="E1641" i="5" s="1"/>
  <c r="X1641" i="5" s="1"/>
  <c r="C1642" i="5"/>
  <c r="C1643" i="5"/>
  <c r="C1644" i="5"/>
  <c r="C1645" i="5"/>
  <c r="V1645" i="5" s="1"/>
  <c r="E1645" i="5" s="1"/>
  <c r="X1645" i="5" s="1"/>
  <c r="C1646" i="5"/>
  <c r="C1647" i="5"/>
  <c r="V1647" i="5" s="1"/>
  <c r="E1647" i="5" s="1"/>
  <c r="X1647" i="5" s="1"/>
  <c r="C1648" i="5"/>
  <c r="V1648" i="5" s="1"/>
  <c r="E1648" i="5" s="1"/>
  <c r="X1648" i="5" s="1"/>
  <c r="C1649" i="5"/>
  <c r="V1649" i="5" s="1"/>
  <c r="E1649" i="5" s="1"/>
  <c r="X1649" i="5" s="1"/>
  <c r="C1650" i="5"/>
  <c r="C1651" i="5"/>
  <c r="C1652" i="5"/>
  <c r="C1653" i="5"/>
  <c r="V1653" i="5" s="1"/>
  <c r="E1653" i="5" s="1"/>
  <c r="X1653" i="5" s="1"/>
  <c r="C1654" i="5"/>
  <c r="C1655" i="5"/>
  <c r="C1656" i="5"/>
  <c r="C1657" i="5"/>
  <c r="V1657" i="5" s="1"/>
  <c r="E1657" i="5" s="1"/>
  <c r="X1657" i="5" s="1"/>
  <c r="C1658" i="5"/>
  <c r="C1659" i="5"/>
  <c r="C1660" i="5"/>
  <c r="C1661" i="5"/>
  <c r="V1661" i="5" s="1"/>
  <c r="E1661" i="5" s="1"/>
  <c r="X1661" i="5" s="1"/>
  <c r="C1662" i="5"/>
  <c r="C1663" i="5"/>
  <c r="C1664" i="5"/>
  <c r="C1665" i="5"/>
  <c r="V1665" i="5" s="1"/>
  <c r="E1665" i="5" s="1"/>
  <c r="X1665" i="5" s="1"/>
  <c r="C1666" i="5"/>
  <c r="C1667" i="5"/>
  <c r="C1668" i="5"/>
  <c r="C1669" i="5"/>
  <c r="C1670" i="5"/>
  <c r="C1671" i="5"/>
  <c r="V1671" i="5" s="1"/>
  <c r="E1671" i="5" s="1"/>
  <c r="X1671" i="5" s="1"/>
  <c r="C1672" i="5"/>
  <c r="V1672" i="5" s="1"/>
  <c r="E1672" i="5" s="1"/>
  <c r="X1672" i="5" s="1"/>
  <c r="C1673" i="5"/>
  <c r="V1673" i="5" s="1"/>
  <c r="E1673" i="5" s="1"/>
  <c r="X1673" i="5" s="1"/>
  <c r="C1674" i="5"/>
  <c r="C1675" i="5"/>
  <c r="C1676" i="5"/>
  <c r="C1677" i="5"/>
  <c r="V1677" i="5" s="1"/>
  <c r="C1678" i="5"/>
  <c r="C1679" i="5"/>
  <c r="V1679" i="5" s="1"/>
  <c r="E1679" i="5" s="1"/>
  <c r="X1679" i="5" s="1"/>
  <c r="C1680" i="5"/>
  <c r="C1681" i="5"/>
  <c r="V1681" i="5" s="1"/>
  <c r="E1681" i="5" s="1"/>
  <c r="X1681" i="5" s="1"/>
  <c r="C1682" i="5"/>
  <c r="C1683" i="5"/>
  <c r="C1684" i="5"/>
  <c r="C1685" i="5"/>
  <c r="V1685" i="5" s="1"/>
  <c r="E1685" i="5" s="1"/>
  <c r="X1685" i="5" s="1"/>
  <c r="C1686" i="5"/>
  <c r="C1687" i="5"/>
  <c r="V1687" i="5" s="1"/>
  <c r="E1687" i="5" s="1"/>
  <c r="X1687" i="5" s="1"/>
  <c r="C1688" i="5"/>
  <c r="C1689" i="5"/>
  <c r="V1689" i="5" s="1"/>
  <c r="E1689" i="5" s="1"/>
  <c r="X1689" i="5" s="1"/>
  <c r="C1690" i="5"/>
  <c r="C1691" i="5"/>
  <c r="C1692" i="5"/>
  <c r="C1693" i="5"/>
  <c r="V1693" i="5" s="1"/>
  <c r="E1693" i="5" s="1"/>
  <c r="X1693" i="5" s="1"/>
  <c r="C1694" i="5"/>
  <c r="C1695" i="5"/>
  <c r="V1695" i="5" s="1"/>
  <c r="E1695" i="5" s="1"/>
  <c r="X1695" i="5" s="1"/>
  <c r="C1696" i="5"/>
  <c r="AB1696" i="5" s="1"/>
  <c r="C1697" i="5"/>
  <c r="V1697" i="5" s="1"/>
  <c r="C1698" i="5"/>
  <c r="C1699" i="5"/>
  <c r="C1700" i="5"/>
  <c r="C1701" i="5"/>
  <c r="V1701" i="5" s="1"/>
  <c r="E1701" i="5" s="1"/>
  <c r="X1701" i="5" s="1"/>
  <c r="C1702" i="5"/>
  <c r="C1703" i="5"/>
  <c r="C1704" i="5"/>
  <c r="C1705" i="5"/>
  <c r="V1705" i="5" s="1"/>
  <c r="E1705" i="5" s="1"/>
  <c r="X1705" i="5" s="1"/>
  <c r="C1706" i="5"/>
  <c r="C1707" i="5"/>
  <c r="C1708" i="5"/>
  <c r="C1709" i="5"/>
  <c r="V1709" i="5" s="1"/>
  <c r="C1710" i="5"/>
  <c r="C1711" i="5"/>
  <c r="C1712" i="5"/>
  <c r="AB1712" i="5" s="1"/>
  <c r="C1713" i="5"/>
  <c r="V1713" i="5" s="1"/>
  <c r="E1713" i="5" s="1"/>
  <c r="X1713" i="5" s="1"/>
  <c r="C1714" i="5"/>
  <c r="C1715" i="5"/>
  <c r="C1716" i="5"/>
  <c r="C1717" i="5"/>
  <c r="V1717" i="5" s="1"/>
  <c r="E1717" i="5" s="1"/>
  <c r="X1717" i="5" s="1"/>
  <c r="C1718" i="5"/>
  <c r="C1719" i="5"/>
  <c r="V1719" i="5" s="1"/>
  <c r="E1719" i="5" s="1"/>
  <c r="X1719" i="5" s="1"/>
  <c r="C1720" i="5"/>
  <c r="V1720" i="5" s="1"/>
  <c r="E1720" i="5" s="1"/>
  <c r="X1720" i="5" s="1"/>
  <c r="C1721" i="5"/>
  <c r="V1721" i="5" s="1"/>
  <c r="E1721" i="5" s="1"/>
  <c r="X1721" i="5" s="1"/>
  <c r="C1722" i="5"/>
  <c r="C1723" i="5"/>
  <c r="C1724" i="5"/>
  <c r="C1725" i="5"/>
  <c r="C1726" i="5"/>
  <c r="C1727" i="5"/>
  <c r="V1727" i="5" s="1"/>
  <c r="E1727" i="5" s="1"/>
  <c r="X1727" i="5" s="1"/>
  <c r="C1728" i="5"/>
  <c r="C1729" i="5"/>
  <c r="V1729" i="5" s="1"/>
  <c r="C1730" i="5"/>
  <c r="C1731" i="5"/>
  <c r="C1732" i="5"/>
  <c r="C1733" i="5"/>
  <c r="V1733" i="5" s="1"/>
  <c r="E1733" i="5" s="1"/>
  <c r="X1733" i="5" s="1"/>
  <c r="C1734" i="5"/>
  <c r="C1735" i="5"/>
  <c r="C1736" i="5"/>
  <c r="V1736" i="5" s="1"/>
  <c r="E1736" i="5" s="1"/>
  <c r="X1736" i="5" s="1"/>
  <c r="C1737" i="5"/>
  <c r="V1737" i="5" s="1"/>
  <c r="E1737" i="5" s="1"/>
  <c r="X1737" i="5" s="1"/>
  <c r="C1738" i="5"/>
  <c r="C1739" i="5"/>
  <c r="C1740" i="5"/>
  <c r="C1741" i="5"/>
  <c r="V1741" i="5" s="1"/>
  <c r="E1741" i="5" s="1"/>
  <c r="X1741" i="5" s="1"/>
  <c r="C1742" i="5"/>
  <c r="C1743" i="5"/>
  <c r="V1743" i="5" s="1"/>
  <c r="E1743" i="5" s="1"/>
  <c r="X1743" i="5" s="1"/>
  <c r="C1744" i="5"/>
  <c r="V1744" i="5" s="1"/>
  <c r="E1744" i="5" s="1"/>
  <c r="X1744" i="5" s="1"/>
  <c r="C1745" i="5"/>
  <c r="V1745" i="5" s="1"/>
  <c r="E1745" i="5" s="1"/>
  <c r="X1745" i="5" s="1"/>
  <c r="C1746" i="5"/>
  <c r="C1747" i="5"/>
  <c r="C1748" i="5"/>
  <c r="C1749" i="5"/>
  <c r="V1749" i="5" s="1"/>
  <c r="C1750" i="5"/>
  <c r="C1751" i="5"/>
  <c r="C1752" i="5"/>
  <c r="V1752" i="5" s="1"/>
  <c r="E1752" i="5" s="1"/>
  <c r="X1752" i="5" s="1"/>
  <c r="C1753" i="5"/>
  <c r="V1753" i="5" s="1"/>
  <c r="E1753" i="5" s="1"/>
  <c r="X1753" i="5" s="1"/>
  <c r="C1754" i="5"/>
  <c r="C1755" i="5"/>
  <c r="C1756" i="5"/>
  <c r="C1757" i="5"/>
  <c r="V1757" i="5" s="1"/>
  <c r="E1757" i="5" s="1"/>
  <c r="X1757" i="5" s="1"/>
  <c r="C1758" i="5"/>
  <c r="C1759" i="5"/>
  <c r="V1759" i="5" s="1"/>
  <c r="E1759" i="5" s="1"/>
  <c r="X1759" i="5" s="1"/>
  <c r="C1760" i="5"/>
  <c r="C1761" i="5"/>
  <c r="V1761" i="5" s="1"/>
  <c r="E1761" i="5" s="1"/>
  <c r="X1761" i="5" s="1"/>
  <c r="C1762" i="5"/>
  <c r="C1763" i="5"/>
  <c r="C1764" i="5"/>
  <c r="C1765" i="5"/>
  <c r="V1765" i="5" s="1"/>
  <c r="E1765" i="5" s="1"/>
  <c r="X1765" i="5" s="1"/>
  <c r="C1766" i="5"/>
  <c r="C1767" i="5"/>
  <c r="C1768" i="5"/>
  <c r="C1769" i="5"/>
  <c r="V1769" i="5" s="1"/>
  <c r="E1769" i="5" s="1"/>
  <c r="X1769" i="5" s="1"/>
  <c r="C1770" i="5"/>
  <c r="C1771" i="5"/>
  <c r="C1772" i="5"/>
  <c r="C1773" i="5"/>
  <c r="V1773" i="5" s="1"/>
  <c r="E1773" i="5" s="1"/>
  <c r="X1773" i="5" s="1"/>
  <c r="C1774" i="5"/>
  <c r="C1775" i="5"/>
  <c r="C1776" i="5"/>
  <c r="V1776" i="5" s="1"/>
  <c r="E1776" i="5" s="1"/>
  <c r="X1776" i="5" s="1"/>
  <c r="C1777" i="5"/>
  <c r="V1777" i="5" s="1"/>
  <c r="C1778" i="5"/>
  <c r="C1779" i="5"/>
  <c r="C1780" i="5"/>
  <c r="C1781" i="5"/>
  <c r="V1781" i="5" s="1"/>
  <c r="E1781" i="5" s="1"/>
  <c r="X1781" i="5" s="1"/>
  <c r="C1782" i="5"/>
  <c r="C1783" i="5"/>
  <c r="V1783" i="5" s="1"/>
  <c r="E1783" i="5" s="1"/>
  <c r="X1783" i="5" s="1"/>
  <c r="C1784" i="5"/>
  <c r="C1785" i="5"/>
  <c r="V1785" i="5" s="1"/>
  <c r="E1785" i="5" s="1"/>
  <c r="X1785" i="5" s="1"/>
  <c r="C1786" i="5"/>
  <c r="C1787" i="5"/>
  <c r="C1788" i="5"/>
  <c r="C1789" i="5"/>
  <c r="V1789" i="5" s="1"/>
  <c r="E1789" i="5" s="1"/>
  <c r="X1789" i="5" s="1"/>
  <c r="C1790" i="5"/>
  <c r="C1791" i="5"/>
  <c r="V1791" i="5" s="1"/>
  <c r="E1791" i="5" s="1"/>
  <c r="X1791" i="5" s="1"/>
  <c r="C1792" i="5"/>
  <c r="C1793" i="5"/>
  <c r="C1794" i="5"/>
  <c r="C1795" i="5"/>
  <c r="C1796" i="5"/>
  <c r="C1797" i="5"/>
  <c r="V1797" i="5" s="1"/>
  <c r="E1797" i="5" s="1"/>
  <c r="X1797" i="5" s="1"/>
  <c r="C1798" i="5"/>
  <c r="C1799" i="5"/>
  <c r="V1799" i="5" s="1"/>
  <c r="E1799" i="5" s="1"/>
  <c r="X1799" i="5" s="1"/>
  <c r="C1800" i="5"/>
  <c r="C1801" i="5"/>
  <c r="V1801" i="5" s="1"/>
  <c r="E1801" i="5" s="1"/>
  <c r="X1801" i="5" s="1"/>
  <c r="C1802" i="5"/>
  <c r="C1803" i="5"/>
  <c r="C1804" i="5"/>
  <c r="C1805" i="5"/>
  <c r="V1805" i="5" s="1"/>
  <c r="E1805" i="5" s="1"/>
  <c r="X1805" i="5" s="1"/>
  <c r="C1806" i="5"/>
  <c r="C1807" i="5"/>
  <c r="V1807" i="5" s="1"/>
  <c r="E1807" i="5" s="1"/>
  <c r="X1807" i="5" s="1"/>
  <c r="C1808" i="5"/>
  <c r="C1809" i="5"/>
  <c r="V1809" i="5" s="1"/>
  <c r="E1809" i="5" s="1"/>
  <c r="X1809" i="5" s="1"/>
  <c r="C1810" i="5"/>
  <c r="C1811" i="5"/>
  <c r="C1812" i="5"/>
  <c r="C1813" i="5"/>
  <c r="V1813" i="5" s="1"/>
  <c r="E1813" i="5" s="1"/>
  <c r="X1813" i="5" s="1"/>
  <c r="C1814" i="5"/>
  <c r="C1815" i="5"/>
  <c r="V1815" i="5" s="1"/>
  <c r="E1815" i="5" s="1"/>
  <c r="X1815" i="5" s="1"/>
  <c r="C1816" i="5"/>
  <c r="C1817" i="5"/>
  <c r="V1817" i="5" s="1"/>
  <c r="E1817" i="5" s="1"/>
  <c r="X1817" i="5" s="1"/>
  <c r="C1818" i="5"/>
  <c r="C1819" i="5"/>
  <c r="C1820" i="5"/>
  <c r="C1821" i="5"/>
  <c r="V1821" i="5" s="1"/>
  <c r="E1821" i="5" s="1"/>
  <c r="X1821" i="5" s="1"/>
  <c r="C1822" i="5"/>
  <c r="C1823" i="5"/>
  <c r="V1823" i="5" s="1"/>
  <c r="E1823" i="5" s="1"/>
  <c r="X1823" i="5" s="1"/>
  <c r="C1824" i="5"/>
  <c r="AB1824" i="5" s="1"/>
  <c r="C1825" i="5"/>
  <c r="V1825" i="5" s="1"/>
  <c r="E1825" i="5" s="1"/>
  <c r="X1825" i="5" s="1"/>
  <c r="C1826" i="5"/>
  <c r="C1827" i="5"/>
  <c r="C1828" i="5"/>
  <c r="C1829" i="5"/>
  <c r="C1830" i="5"/>
  <c r="C1831" i="5"/>
  <c r="C1832" i="5"/>
  <c r="AB1832" i="5" s="1"/>
  <c r="C1833" i="5"/>
  <c r="V1833" i="5" s="1"/>
  <c r="E1833" i="5" s="1"/>
  <c r="X1833" i="5" s="1"/>
  <c r="C1834" i="5"/>
  <c r="C1835" i="5"/>
  <c r="C1836" i="5"/>
  <c r="C1837" i="5"/>
  <c r="V1837" i="5" s="1"/>
  <c r="E1837" i="5" s="1"/>
  <c r="X1837" i="5" s="1"/>
  <c r="C1838" i="5"/>
  <c r="C1839" i="5"/>
  <c r="V1839" i="5" s="1"/>
  <c r="E1839" i="5" s="1"/>
  <c r="X1839" i="5" s="1"/>
  <c r="C1840" i="5"/>
  <c r="C1841" i="5"/>
  <c r="V1841" i="5" s="1"/>
  <c r="E1841" i="5" s="1"/>
  <c r="X1841" i="5" s="1"/>
  <c r="C1842" i="5"/>
  <c r="C1843" i="5"/>
  <c r="C1844" i="5"/>
  <c r="C1845" i="5"/>
  <c r="C1846" i="5"/>
  <c r="C1847" i="5"/>
  <c r="V1847" i="5" s="1"/>
  <c r="E1847" i="5" s="1"/>
  <c r="X1847" i="5" s="1"/>
  <c r="C1848" i="5"/>
  <c r="V1848" i="5" s="1"/>
  <c r="E1848" i="5" s="1"/>
  <c r="X1848" i="5" s="1"/>
  <c r="C1849" i="5"/>
  <c r="V1849" i="5" s="1"/>
  <c r="E1849" i="5" s="1"/>
  <c r="X1849" i="5" s="1"/>
  <c r="C1850" i="5"/>
  <c r="C1851" i="5"/>
  <c r="C1852" i="5"/>
  <c r="C1853" i="5"/>
  <c r="V1853" i="5" s="1"/>
  <c r="E1853" i="5" s="1"/>
  <c r="X1853" i="5" s="1"/>
  <c r="C1854" i="5"/>
  <c r="C1855" i="5"/>
  <c r="V1855" i="5" s="1"/>
  <c r="E1855" i="5" s="1"/>
  <c r="X1855" i="5" s="1"/>
  <c r="C1856" i="5"/>
  <c r="C1857" i="5"/>
  <c r="C1858" i="5"/>
  <c r="C1859" i="5"/>
  <c r="AB1859" i="5" s="1"/>
  <c r="C1860" i="5"/>
  <c r="C1861" i="5"/>
  <c r="V1861" i="5" s="1"/>
  <c r="E1861" i="5" s="1"/>
  <c r="X1861" i="5" s="1"/>
  <c r="C1862" i="5"/>
  <c r="C1863" i="5"/>
  <c r="V1863" i="5" s="1"/>
  <c r="E1863" i="5" s="1"/>
  <c r="X1863" i="5" s="1"/>
  <c r="C1864" i="5"/>
  <c r="V1864" i="5" s="1"/>
  <c r="C1865" i="5"/>
  <c r="V1865" i="5" s="1"/>
  <c r="E1865" i="5" s="1"/>
  <c r="X1865" i="5" s="1"/>
  <c r="C1866" i="5"/>
  <c r="C1867" i="5"/>
  <c r="C1868" i="5"/>
  <c r="C1869" i="5"/>
  <c r="V1869" i="5" s="1"/>
  <c r="E1869" i="5" s="1"/>
  <c r="X1869" i="5" s="1"/>
  <c r="C1870" i="5"/>
  <c r="C1871" i="5"/>
  <c r="C1872" i="5"/>
  <c r="V1872" i="5" s="1"/>
  <c r="E1872" i="5" s="1"/>
  <c r="X1872" i="5" s="1"/>
  <c r="C1873" i="5"/>
  <c r="V1873" i="5" s="1"/>
  <c r="C1874" i="5"/>
  <c r="C1875" i="5"/>
  <c r="C1876" i="5"/>
  <c r="C1877" i="5"/>
  <c r="V1877" i="5" s="1"/>
  <c r="E1877" i="5" s="1"/>
  <c r="X1877" i="5" s="1"/>
  <c r="C1878" i="5"/>
  <c r="C1879" i="5"/>
  <c r="V1879" i="5" s="1"/>
  <c r="E1879" i="5" s="1"/>
  <c r="X1879" i="5" s="1"/>
  <c r="C1880" i="5"/>
  <c r="V1880" i="5" s="1"/>
  <c r="E1880" i="5" s="1"/>
  <c r="X1880" i="5" s="1"/>
  <c r="C1881" i="5"/>
  <c r="C1882" i="5"/>
  <c r="C1883" i="5"/>
  <c r="C1884" i="5"/>
  <c r="C1885" i="5"/>
  <c r="C1886" i="5"/>
  <c r="C1887" i="5"/>
  <c r="V1887" i="5" s="1"/>
  <c r="E1887" i="5" s="1"/>
  <c r="X1887" i="5" s="1"/>
  <c r="C1888" i="5"/>
  <c r="C1889" i="5"/>
  <c r="V1889" i="5" s="1"/>
  <c r="E1889" i="5" s="1"/>
  <c r="X1889" i="5" s="1"/>
  <c r="C1890" i="5"/>
  <c r="C1891" i="5"/>
  <c r="AB1891" i="5" s="1"/>
  <c r="C1892" i="5"/>
  <c r="C1893" i="5"/>
  <c r="C1894" i="5"/>
  <c r="C1895" i="5"/>
  <c r="V1895" i="5" s="1"/>
  <c r="E1895" i="5" s="1"/>
  <c r="X1895" i="5" s="1"/>
  <c r="C1896" i="5"/>
  <c r="C1897" i="5"/>
  <c r="V1897" i="5" s="1"/>
  <c r="E1897" i="5" s="1"/>
  <c r="X1897" i="5" s="1"/>
  <c r="C1898" i="5"/>
  <c r="C1899" i="5"/>
  <c r="C1900" i="5"/>
  <c r="C1901" i="5"/>
  <c r="V1901" i="5" s="1"/>
  <c r="C1902" i="5"/>
  <c r="C1903" i="5"/>
  <c r="V1903" i="5" s="1"/>
  <c r="E1903" i="5" s="1"/>
  <c r="X1903" i="5" s="1"/>
  <c r="C1904" i="5"/>
  <c r="V1904" i="5" s="1"/>
  <c r="E1904" i="5" s="1"/>
  <c r="X1904" i="5" s="1"/>
  <c r="C1905" i="5"/>
  <c r="V1905" i="5" s="1"/>
  <c r="E1905" i="5" s="1"/>
  <c r="X1905" i="5" s="1"/>
  <c r="C1906" i="5"/>
  <c r="C1907" i="5"/>
  <c r="C1908" i="5"/>
  <c r="C1909" i="5"/>
  <c r="V1909" i="5" s="1"/>
  <c r="E1909" i="5" s="1"/>
  <c r="X1909" i="5" s="1"/>
  <c r="C1910" i="5"/>
  <c r="C1911" i="5"/>
  <c r="V1911" i="5" s="1"/>
  <c r="E1911" i="5" s="1"/>
  <c r="X1911" i="5" s="1"/>
  <c r="C1912" i="5"/>
  <c r="C1913" i="5"/>
  <c r="V1913" i="5" s="1"/>
  <c r="E1913" i="5" s="1"/>
  <c r="X1913" i="5" s="1"/>
  <c r="C1914" i="5"/>
  <c r="C1915" i="5"/>
  <c r="V1915" i="5" s="1"/>
  <c r="E1915" i="5" s="1"/>
  <c r="X1915" i="5" s="1"/>
  <c r="C1916" i="5"/>
  <c r="C1917" i="5"/>
  <c r="V1917" i="5" s="1"/>
  <c r="E1917" i="5" s="1"/>
  <c r="X1917" i="5" s="1"/>
  <c r="C1918" i="5"/>
  <c r="C1919" i="5"/>
  <c r="V1919" i="5" s="1"/>
  <c r="E1919" i="5" s="1"/>
  <c r="X1919" i="5" s="1"/>
  <c r="C1920" i="5"/>
  <c r="V1920" i="5" s="1"/>
  <c r="E1920" i="5" s="1"/>
  <c r="X1920" i="5" s="1"/>
  <c r="C1921" i="5"/>
  <c r="V1921" i="5" s="1"/>
  <c r="E1921" i="5" s="1"/>
  <c r="X1921" i="5" s="1"/>
  <c r="C1922" i="5"/>
  <c r="C1923" i="5"/>
  <c r="C1924" i="5"/>
  <c r="C1925" i="5"/>
  <c r="C1926" i="5"/>
  <c r="C1927" i="5"/>
  <c r="V1927" i="5" s="1"/>
  <c r="E1927" i="5" s="1"/>
  <c r="X1927" i="5" s="1"/>
  <c r="C1928" i="5"/>
  <c r="C1929" i="5"/>
  <c r="V1929" i="5" s="1"/>
  <c r="E1929" i="5" s="1"/>
  <c r="X1929" i="5" s="1"/>
  <c r="C1930" i="5"/>
  <c r="C1931" i="5"/>
  <c r="C1932" i="5"/>
  <c r="C1933" i="5"/>
  <c r="V1933" i="5" s="1"/>
  <c r="E1933" i="5" s="1"/>
  <c r="X1933" i="5" s="1"/>
  <c r="C1934" i="5"/>
  <c r="C1935" i="5"/>
  <c r="V1935" i="5" s="1"/>
  <c r="E1935" i="5" s="1"/>
  <c r="X1935" i="5" s="1"/>
  <c r="C1936" i="5"/>
  <c r="AB1936" i="5" s="1"/>
  <c r="C1937" i="5"/>
  <c r="C1938" i="5"/>
  <c r="C1939" i="5"/>
  <c r="V1939" i="5" s="1"/>
  <c r="E1939" i="5" s="1"/>
  <c r="X1939" i="5" s="1"/>
  <c r="C1940" i="5"/>
  <c r="C1941" i="5"/>
  <c r="V1941" i="5" s="1"/>
  <c r="E1941" i="5" s="1"/>
  <c r="X1941" i="5" s="1"/>
  <c r="C1942" i="5"/>
  <c r="C1943" i="5"/>
  <c r="V1943" i="5" s="1"/>
  <c r="E1943" i="5" s="1"/>
  <c r="X1943" i="5" s="1"/>
  <c r="C1944" i="5"/>
  <c r="AB1944" i="5" s="1"/>
  <c r="C1945" i="5"/>
  <c r="V1945" i="5" s="1"/>
  <c r="E1945" i="5" s="1"/>
  <c r="X1945" i="5" s="1"/>
  <c r="C1946" i="5"/>
  <c r="C1947" i="5"/>
  <c r="C1948" i="5"/>
  <c r="C1949" i="5"/>
  <c r="V1949" i="5" s="1"/>
  <c r="E1949" i="5" s="1"/>
  <c r="X1949" i="5" s="1"/>
  <c r="C1950" i="5"/>
  <c r="C1951" i="5"/>
  <c r="V1951" i="5" s="1"/>
  <c r="E1951" i="5" s="1"/>
  <c r="X1951" i="5" s="1"/>
  <c r="C1952" i="5"/>
  <c r="C1953" i="5"/>
  <c r="C1954" i="5"/>
  <c r="C1955" i="5"/>
  <c r="C1956" i="5"/>
  <c r="C1957" i="5"/>
  <c r="V1957" i="5" s="1"/>
  <c r="E1957" i="5" s="1"/>
  <c r="X1957" i="5" s="1"/>
  <c r="C1958" i="5"/>
  <c r="C1959" i="5"/>
  <c r="V1959" i="5" s="1"/>
  <c r="E1959" i="5" s="1"/>
  <c r="X1959" i="5" s="1"/>
  <c r="C1960" i="5"/>
  <c r="V1960" i="5" s="1"/>
  <c r="E1960" i="5" s="1"/>
  <c r="X1960" i="5" s="1"/>
  <c r="C1961" i="5"/>
  <c r="C1962" i="5"/>
  <c r="C1963" i="5"/>
  <c r="C1964" i="5"/>
  <c r="C1965" i="5"/>
  <c r="V1965" i="5" s="1"/>
  <c r="E1965" i="5" s="1"/>
  <c r="X1965" i="5" s="1"/>
  <c r="C1966" i="5"/>
  <c r="C1967" i="5"/>
  <c r="V1967" i="5" s="1"/>
  <c r="E1967" i="5" s="1"/>
  <c r="X1967" i="5" s="1"/>
  <c r="C1968" i="5"/>
  <c r="C1969" i="5"/>
  <c r="V1969" i="5" s="1"/>
  <c r="E1969" i="5" s="1"/>
  <c r="X1969" i="5" s="1"/>
  <c r="C1970" i="5"/>
  <c r="C1971" i="5"/>
  <c r="V1971" i="5" s="1"/>
  <c r="E1971" i="5" s="1"/>
  <c r="X1971" i="5" s="1"/>
  <c r="C1972" i="5"/>
  <c r="C1973" i="5"/>
  <c r="V1973" i="5" s="1"/>
  <c r="E1973" i="5" s="1"/>
  <c r="X1973" i="5" s="1"/>
  <c r="C1974" i="5"/>
  <c r="C1975" i="5"/>
  <c r="V1975" i="5" s="1"/>
  <c r="E1975" i="5" s="1"/>
  <c r="X1975" i="5" s="1"/>
  <c r="C1976" i="5"/>
  <c r="V1976" i="5" s="1"/>
  <c r="E1976" i="5" s="1"/>
  <c r="X1976" i="5" s="1"/>
  <c r="C1977" i="5"/>
  <c r="V1977" i="5" s="1"/>
  <c r="C1978" i="5"/>
  <c r="C1979" i="5"/>
  <c r="C1980" i="5"/>
  <c r="C1981" i="5"/>
  <c r="V1981" i="5" s="1"/>
  <c r="E1981" i="5" s="1"/>
  <c r="X1981" i="5" s="1"/>
  <c r="C1982" i="5"/>
  <c r="C1983" i="5"/>
  <c r="C1984" i="5"/>
  <c r="C1985" i="5"/>
  <c r="C1986" i="5"/>
  <c r="C1987" i="5"/>
  <c r="C1988" i="5"/>
  <c r="C1989" i="5"/>
  <c r="V1989" i="5" s="1"/>
  <c r="E1989" i="5" s="1"/>
  <c r="X1989" i="5" s="1"/>
  <c r="C1990" i="5"/>
  <c r="C1991" i="5"/>
  <c r="V1991" i="5" s="1"/>
  <c r="E1991" i="5" s="1"/>
  <c r="X1991" i="5" s="1"/>
  <c r="C1992" i="5"/>
  <c r="C1993" i="5"/>
  <c r="C1994" i="5"/>
  <c r="C1995" i="5"/>
  <c r="C1996" i="5"/>
  <c r="C1997" i="5"/>
  <c r="V1997" i="5" s="1"/>
  <c r="E1997" i="5" s="1"/>
  <c r="X1997" i="5" s="1"/>
  <c r="C1998" i="5"/>
  <c r="C1999" i="5"/>
  <c r="C2000" i="5"/>
  <c r="AB2000" i="5" s="1"/>
  <c r="C2001" i="5"/>
  <c r="V2001" i="5" s="1"/>
  <c r="E2001" i="5" s="1"/>
  <c r="X2001" i="5" s="1"/>
  <c r="C2002" i="5"/>
  <c r="C2003" i="5"/>
  <c r="V2003" i="5" s="1"/>
  <c r="E2003" i="5" s="1"/>
  <c r="X2003" i="5" s="1"/>
  <c r="C2004" i="5"/>
  <c r="C2005" i="5"/>
  <c r="C2006" i="5"/>
  <c r="C2007" i="5"/>
  <c r="V2007" i="5" s="1"/>
  <c r="E2007" i="5" s="1"/>
  <c r="X2007" i="5" s="1"/>
  <c r="C2008" i="5"/>
  <c r="V2008" i="5" s="1"/>
  <c r="E2008" i="5" s="1"/>
  <c r="X2008" i="5" s="1"/>
  <c r="C2009" i="5"/>
  <c r="V2009" i="5" s="1"/>
  <c r="E2009" i="5" s="1"/>
  <c r="X2009" i="5" s="1"/>
  <c r="C2010" i="5"/>
  <c r="C2011" i="5"/>
  <c r="C2012" i="5"/>
  <c r="C2013" i="5"/>
  <c r="C2014" i="5"/>
  <c r="C2015" i="5"/>
  <c r="V2015" i="5" s="1"/>
  <c r="E2015" i="5" s="1"/>
  <c r="X2015" i="5" s="1"/>
  <c r="C2016" i="5"/>
  <c r="C2017" i="5"/>
  <c r="V2017" i="5" s="1"/>
  <c r="E2017" i="5" s="1"/>
  <c r="X2017" i="5" s="1"/>
  <c r="C2018" i="5"/>
  <c r="C2019" i="5"/>
  <c r="C2020" i="5"/>
  <c r="C2021" i="5"/>
  <c r="C2022" i="5"/>
  <c r="C2023" i="5"/>
  <c r="C2024" i="5"/>
  <c r="V2024" i="5" s="1"/>
  <c r="E2024" i="5" s="1"/>
  <c r="X2024" i="5" s="1"/>
  <c r="C2025" i="5"/>
  <c r="V2025" i="5" s="1"/>
  <c r="E2025" i="5" s="1"/>
  <c r="X2025" i="5" s="1"/>
  <c r="C2026" i="5"/>
  <c r="C2027" i="5"/>
  <c r="V2027" i="5" s="1"/>
  <c r="E2027" i="5" s="1"/>
  <c r="X2027" i="5" s="1"/>
  <c r="C2028" i="5"/>
  <c r="C2029" i="5"/>
  <c r="V2029" i="5" s="1"/>
  <c r="E2029" i="5" s="1"/>
  <c r="X2029" i="5" s="1"/>
  <c r="C2030" i="5"/>
  <c r="C2031" i="5"/>
  <c r="V2031" i="5" s="1"/>
  <c r="E2031" i="5" s="1"/>
  <c r="X2031" i="5" s="1"/>
  <c r="C2032" i="5"/>
  <c r="C2033" i="5"/>
  <c r="C2034" i="5"/>
  <c r="C2035" i="5"/>
  <c r="C2036" i="5"/>
  <c r="C2037" i="5"/>
  <c r="V2037" i="5" s="1"/>
  <c r="E2037" i="5" s="1"/>
  <c r="X2037" i="5" s="1"/>
  <c r="C2038" i="5"/>
  <c r="C2039" i="5"/>
  <c r="V2039" i="5" s="1"/>
  <c r="E2039" i="5" s="1"/>
  <c r="X2039" i="5" s="1"/>
  <c r="C2040" i="5"/>
  <c r="C2041" i="5"/>
  <c r="V2041" i="5" s="1"/>
  <c r="E2041" i="5" s="1"/>
  <c r="X2041" i="5" s="1"/>
  <c r="C2042" i="5"/>
  <c r="C2043" i="5"/>
  <c r="C2044" i="5"/>
  <c r="C2045" i="5"/>
  <c r="V2045" i="5" s="1"/>
  <c r="E2045" i="5" s="1"/>
  <c r="X2045" i="5" s="1"/>
  <c r="C2046" i="5"/>
  <c r="C2047" i="5"/>
  <c r="V2047" i="5" s="1"/>
  <c r="E2047" i="5" s="1"/>
  <c r="X2047" i="5" s="1"/>
  <c r="C2048" i="5"/>
  <c r="C2049" i="5"/>
  <c r="V2049" i="5" s="1"/>
  <c r="E2049" i="5" s="1"/>
  <c r="X2049" i="5" s="1"/>
  <c r="C2050" i="5"/>
  <c r="C2051" i="5"/>
  <c r="C2052" i="5"/>
  <c r="C2053" i="5"/>
  <c r="V2053" i="5" s="1"/>
  <c r="E2053" i="5" s="1"/>
  <c r="X2053" i="5" s="1"/>
  <c r="C2054" i="5"/>
  <c r="C2055" i="5"/>
  <c r="V2055" i="5" s="1"/>
  <c r="C2056" i="5"/>
  <c r="C2057" i="5"/>
  <c r="V2057" i="5" s="1"/>
  <c r="E2057" i="5" s="1"/>
  <c r="X2057" i="5" s="1"/>
  <c r="C2058" i="5"/>
  <c r="C2059" i="5"/>
  <c r="V2059" i="5" s="1"/>
  <c r="E2059" i="5" s="1"/>
  <c r="X2059" i="5" s="1"/>
  <c r="C2060" i="5"/>
  <c r="C2061" i="5"/>
  <c r="V2061" i="5" s="1"/>
  <c r="E2061" i="5" s="1"/>
  <c r="X2061" i="5" s="1"/>
  <c r="C2062" i="5"/>
  <c r="C2063" i="5"/>
  <c r="V2063" i="5" s="1"/>
  <c r="E2063" i="5" s="1"/>
  <c r="X2063" i="5" s="1"/>
  <c r="C2064" i="5"/>
  <c r="C2065" i="5"/>
  <c r="V2065" i="5" s="1"/>
  <c r="E2065" i="5" s="1"/>
  <c r="X2065" i="5" s="1"/>
  <c r="C2066" i="5"/>
  <c r="C2067" i="5"/>
  <c r="C2068" i="5"/>
  <c r="C2069" i="5"/>
  <c r="C2070" i="5"/>
  <c r="C2071" i="5"/>
  <c r="V2071" i="5" s="1"/>
  <c r="E2071" i="5" s="1"/>
  <c r="X2071" i="5" s="1"/>
  <c r="C2072" i="5"/>
  <c r="C2073" i="5"/>
  <c r="C2074" i="5"/>
  <c r="C2075" i="5"/>
  <c r="C2076" i="5"/>
  <c r="C2077" i="5"/>
  <c r="C2078" i="5"/>
  <c r="C2079" i="5"/>
  <c r="V2079" i="5" s="1"/>
  <c r="E2079" i="5" s="1"/>
  <c r="X2079" i="5" s="1"/>
  <c r="C2080" i="5"/>
  <c r="V2080" i="5" s="1"/>
  <c r="E2080" i="5" s="1"/>
  <c r="X2080" i="5" s="1"/>
  <c r="C2081" i="5"/>
  <c r="C2082" i="5"/>
  <c r="C2083" i="5"/>
  <c r="C2084" i="5"/>
  <c r="C2085" i="5"/>
  <c r="C2086" i="5"/>
  <c r="C2087" i="5"/>
  <c r="V2087" i="5" s="1"/>
  <c r="E2087" i="5" s="1"/>
  <c r="X2087" i="5" s="1"/>
  <c r="C2088" i="5"/>
  <c r="C2089" i="5"/>
  <c r="V2089" i="5" s="1"/>
  <c r="E2089" i="5" s="1"/>
  <c r="X2089" i="5" s="1"/>
  <c r="C2090" i="5"/>
  <c r="C2091" i="5"/>
  <c r="C2092" i="5"/>
  <c r="C2093" i="5"/>
  <c r="V2093" i="5" s="1"/>
  <c r="E2093" i="5" s="1"/>
  <c r="X2093" i="5" s="1"/>
  <c r="C2094" i="5"/>
  <c r="C2095" i="5"/>
  <c r="V2095" i="5" s="1"/>
  <c r="G2095" i="5" s="1"/>
  <c r="C2096" i="5"/>
  <c r="C2097" i="5"/>
  <c r="V2097" i="5" s="1"/>
  <c r="E2097" i="5" s="1"/>
  <c r="X2097" i="5" s="1"/>
  <c r="C2098" i="5"/>
  <c r="C2099" i="5"/>
  <c r="C2100" i="5"/>
  <c r="C2101" i="5"/>
  <c r="V2101" i="5" s="1"/>
  <c r="E2101" i="5" s="1"/>
  <c r="X2101" i="5" s="1"/>
  <c r="C2102" i="5"/>
  <c r="C2103" i="5"/>
  <c r="C2104" i="5"/>
  <c r="C2105" i="5"/>
  <c r="V2105" i="5" s="1"/>
  <c r="E2105" i="5" s="1"/>
  <c r="X2105" i="5" s="1"/>
  <c r="C2106" i="5"/>
  <c r="C2107" i="5"/>
  <c r="V2107" i="5" s="1"/>
  <c r="E2107" i="5" s="1"/>
  <c r="X2107" i="5" s="1"/>
  <c r="C2108" i="5"/>
  <c r="C2109" i="5"/>
  <c r="V2109" i="5" s="1"/>
  <c r="E2109" i="5" s="1"/>
  <c r="X2109" i="5" s="1"/>
  <c r="C2110" i="5"/>
  <c r="C2111" i="5"/>
  <c r="C2112" i="5"/>
  <c r="V2112" i="5" s="1"/>
  <c r="E2112" i="5" s="1"/>
  <c r="X2112" i="5" s="1"/>
  <c r="C2113" i="5"/>
  <c r="V2113" i="5" s="1"/>
  <c r="E2113" i="5" s="1"/>
  <c r="X2113" i="5" s="1"/>
  <c r="C2114" i="5"/>
  <c r="C2115" i="5"/>
  <c r="C2116" i="5"/>
  <c r="C2117" i="5"/>
  <c r="V2117" i="5" s="1"/>
  <c r="E2117" i="5" s="1"/>
  <c r="X2117" i="5" s="1"/>
  <c r="C2118" i="5"/>
  <c r="C2119" i="5"/>
  <c r="C2120" i="5"/>
  <c r="AB2120" i="5" s="1"/>
  <c r="C2121" i="5"/>
  <c r="V2121" i="5" s="1"/>
  <c r="E2121" i="5" s="1"/>
  <c r="X2121" i="5" s="1"/>
  <c r="C2122" i="5"/>
  <c r="C2123" i="5"/>
  <c r="V2123" i="5" s="1"/>
  <c r="E2123" i="5" s="1"/>
  <c r="X2123" i="5" s="1"/>
  <c r="C2124" i="5"/>
  <c r="C2125" i="5"/>
  <c r="C2126" i="5"/>
  <c r="C2127" i="5"/>
  <c r="V2127" i="5" s="1"/>
  <c r="C2128" i="5"/>
  <c r="C2129" i="5"/>
  <c r="C2130" i="5"/>
  <c r="C2131" i="5"/>
  <c r="C2132" i="5"/>
  <c r="C2133" i="5"/>
  <c r="V2133" i="5" s="1"/>
  <c r="E2133" i="5" s="1"/>
  <c r="X2133" i="5" s="1"/>
  <c r="C2134" i="5"/>
  <c r="C2135" i="5"/>
  <c r="AB2135" i="5" s="1"/>
  <c r="C2136" i="5"/>
  <c r="C2137" i="5"/>
  <c r="C2138" i="5"/>
  <c r="C2139" i="5"/>
  <c r="C2140" i="5"/>
  <c r="C2141" i="5"/>
  <c r="C2142" i="5"/>
  <c r="C2143" i="5"/>
  <c r="C2144" i="5"/>
  <c r="V2144" i="5" s="1"/>
  <c r="E2144" i="5" s="1"/>
  <c r="X2144" i="5" s="1"/>
  <c r="C2145" i="5"/>
  <c r="C2146" i="5"/>
  <c r="C2147" i="5"/>
  <c r="C2148" i="5"/>
  <c r="C2149" i="5"/>
  <c r="C2150" i="5"/>
  <c r="C2151" i="5"/>
  <c r="C2152" i="5"/>
  <c r="C2153" i="5"/>
  <c r="V2153" i="5" s="1"/>
  <c r="E2153" i="5" s="1"/>
  <c r="X2153" i="5" s="1"/>
  <c r="C2154" i="5"/>
  <c r="C2155" i="5"/>
  <c r="V2155" i="5" s="1"/>
  <c r="E2155" i="5" s="1"/>
  <c r="X2155" i="5" s="1"/>
  <c r="C2156" i="5"/>
  <c r="C2157" i="5"/>
  <c r="V2157" i="5" s="1"/>
  <c r="E2157" i="5" s="1"/>
  <c r="X2157" i="5" s="1"/>
  <c r="C2158" i="5"/>
  <c r="C2159" i="5"/>
  <c r="C2160" i="5"/>
  <c r="V2160" i="5" s="1"/>
  <c r="E2160" i="5" s="1"/>
  <c r="X2160" i="5" s="1"/>
  <c r="C2161" i="5"/>
  <c r="V2161" i="5" s="1"/>
  <c r="E2161" i="5" s="1"/>
  <c r="X2161" i="5" s="1"/>
  <c r="C2162" i="5"/>
  <c r="C2163" i="5"/>
  <c r="C2164" i="5"/>
  <c r="C2165" i="5"/>
  <c r="V2165" i="5" s="1"/>
  <c r="E2165" i="5" s="1"/>
  <c r="X2165" i="5" s="1"/>
  <c r="C2166" i="5"/>
  <c r="C2167" i="5"/>
  <c r="C2168" i="5"/>
  <c r="AB2168" i="5" s="1"/>
  <c r="C2169" i="5"/>
  <c r="V2169" i="5" s="1"/>
  <c r="E2169" i="5" s="1"/>
  <c r="X2169" i="5" s="1"/>
  <c r="C2170" i="5"/>
  <c r="C2171" i="5"/>
  <c r="C2172" i="5"/>
  <c r="C2173" i="5"/>
  <c r="V2173" i="5" s="1"/>
  <c r="E2173" i="5" s="1"/>
  <c r="X2173" i="5" s="1"/>
  <c r="C2174" i="5"/>
  <c r="C2175" i="5"/>
  <c r="C2176" i="5"/>
  <c r="C2177" i="5"/>
  <c r="V2177" i="5" s="1"/>
  <c r="E2177" i="5" s="1"/>
  <c r="X2177" i="5" s="1"/>
  <c r="C2178" i="5"/>
  <c r="C2179" i="5"/>
  <c r="C2180" i="5"/>
  <c r="C2181" i="5"/>
  <c r="V2181" i="5" s="1"/>
  <c r="E2181" i="5" s="1"/>
  <c r="X2181" i="5" s="1"/>
  <c r="C2182" i="5"/>
  <c r="C2183" i="5"/>
  <c r="C2184" i="5"/>
  <c r="C2185" i="5"/>
  <c r="V2185" i="5" s="1"/>
  <c r="E2185" i="5" s="1"/>
  <c r="X2185" i="5" s="1"/>
  <c r="C2186" i="5"/>
  <c r="C2187" i="5"/>
  <c r="V2187" i="5" s="1"/>
  <c r="E2187" i="5" s="1"/>
  <c r="X2187" i="5" s="1"/>
  <c r="C2188" i="5"/>
  <c r="C2189" i="5"/>
  <c r="V2189" i="5" s="1"/>
  <c r="E2189" i="5" s="1"/>
  <c r="X2189" i="5" s="1"/>
  <c r="C2190" i="5"/>
  <c r="C2191" i="5"/>
  <c r="V2191" i="5" s="1"/>
  <c r="E2191" i="5" s="1"/>
  <c r="X2191" i="5" s="1"/>
  <c r="C2192" i="5"/>
  <c r="C2193" i="5"/>
  <c r="V2193" i="5" s="1"/>
  <c r="E2193" i="5" s="1"/>
  <c r="X2193" i="5" s="1"/>
  <c r="C2194" i="5"/>
  <c r="C2195" i="5"/>
  <c r="C2196" i="5"/>
  <c r="C2197" i="5"/>
  <c r="C2198" i="5"/>
  <c r="C2199" i="5"/>
  <c r="C2200" i="5"/>
  <c r="C2201" i="5"/>
  <c r="C2202" i="5"/>
  <c r="C2203" i="5"/>
  <c r="V2203" i="5" s="1"/>
  <c r="E2203" i="5" s="1"/>
  <c r="X2203" i="5" s="1"/>
  <c r="C2204" i="5"/>
  <c r="C2205" i="5"/>
  <c r="V2205" i="5" s="1"/>
  <c r="E2205" i="5" s="1"/>
  <c r="X2205" i="5" s="1"/>
  <c r="C2206" i="5"/>
  <c r="C2207" i="5"/>
  <c r="C2208" i="5"/>
  <c r="C2209" i="5"/>
  <c r="V2209" i="5" s="1"/>
  <c r="E2209" i="5" s="1"/>
  <c r="X2209" i="5" s="1"/>
  <c r="C2210" i="5"/>
  <c r="C2211" i="5"/>
  <c r="C2212" i="5"/>
  <c r="C2213" i="5"/>
  <c r="V2213" i="5" s="1"/>
  <c r="E2213" i="5" s="1"/>
  <c r="X2213" i="5" s="1"/>
  <c r="C2214" i="5"/>
  <c r="C2215" i="5"/>
  <c r="C2216" i="5"/>
  <c r="C2217" i="5"/>
  <c r="C2218" i="5"/>
  <c r="C2219" i="5"/>
  <c r="C2220" i="5"/>
  <c r="C2221" i="5"/>
  <c r="V2221" i="5" s="1"/>
  <c r="E2221" i="5" s="1"/>
  <c r="X2221" i="5" s="1"/>
  <c r="C2222" i="5"/>
  <c r="C2223" i="5"/>
  <c r="C2224" i="5"/>
  <c r="C2225" i="5"/>
  <c r="V2225" i="5" s="1"/>
  <c r="E2225" i="5" s="1"/>
  <c r="X2225" i="5" s="1"/>
  <c r="C2226" i="5"/>
  <c r="C2227" i="5"/>
  <c r="C2228" i="5"/>
  <c r="C2229" i="5"/>
  <c r="V2229" i="5" s="1"/>
  <c r="E2229" i="5" s="1"/>
  <c r="X2229" i="5" s="1"/>
  <c r="C2230" i="5"/>
  <c r="C2231" i="5"/>
  <c r="C2232" i="5"/>
  <c r="C2233" i="5"/>
  <c r="C2234" i="5"/>
  <c r="C2235" i="5"/>
  <c r="V2235" i="5" s="1"/>
  <c r="E2235" i="5" s="1"/>
  <c r="X2235" i="5" s="1"/>
  <c r="C2236" i="5"/>
  <c r="C2237" i="5"/>
  <c r="V2237" i="5" s="1"/>
  <c r="E2237" i="5" s="1"/>
  <c r="X2237" i="5" s="1"/>
  <c r="C2238" i="5"/>
  <c r="C2239" i="5"/>
  <c r="C2240" i="5"/>
  <c r="V2240" i="5" s="1"/>
  <c r="E2240" i="5" s="1"/>
  <c r="X2240" i="5" s="1"/>
  <c r="C2241" i="5"/>
  <c r="C2242" i="5"/>
  <c r="C2243" i="5"/>
  <c r="C2244" i="5"/>
  <c r="C2245" i="5"/>
  <c r="C2246" i="5"/>
  <c r="C2247" i="5"/>
  <c r="C2248" i="5"/>
  <c r="C2249" i="5"/>
  <c r="V2249" i="5" s="1"/>
  <c r="E2249" i="5" s="1"/>
  <c r="X2249" i="5" s="1"/>
  <c r="C2250" i="5"/>
  <c r="C2251" i="5"/>
  <c r="C2252" i="5"/>
  <c r="C2253" i="5"/>
  <c r="V2253" i="5" s="1"/>
  <c r="E2253" i="5" s="1"/>
  <c r="X2253" i="5" s="1"/>
  <c r="C2254" i="5"/>
  <c r="C2255" i="5"/>
  <c r="V2255" i="5" s="1"/>
  <c r="E2255" i="5" s="1"/>
  <c r="X2255" i="5" s="1"/>
  <c r="C2256" i="5"/>
  <c r="C2257" i="5"/>
  <c r="V2257" i="5" s="1"/>
  <c r="E2257" i="5" s="1"/>
  <c r="X2257" i="5" s="1"/>
  <c r="C2258" i="5"/>
  <c r="C2259" i="5"/>
  <c r="C2260" i="5"/>
  <c r="C2261" i="5"/>
  <c r="V2261" i="5" s="1"/>
  <c r="E2261" i="5" s="1"/>
  <c r="X2261" i="5" s="1"/>
  <c r="C2262" i="5"/>
  <c r="C2263" i="5"/>
  <c r="C2264" i="5"/>
  <c r="AB2264" i="5" s="1"/>
  <c r="C2265" i="5"/>
  <c r="V2265" i="5" s="1"/>
  <c r="E2265" i="5" s="1"/>
  <c r="X2265" i="5" s="1"/>
  <c r="C2266" i="5"/>
  <c r="C2267" i="5"/>
  <c r="V2267" i="5" s="1"/>
  <c r="E2267" i="5" s="1"/>
  <c r="X2267" i="5" s="1"/>
  <c r="C2268" i="5"/>
  <c r="C2269" i="5"/>
  <c r="V2269" i="5" s="1"/>
  <c r="E2269" i="5" s="1"/>
  <c r="X2269" i="5" s="1"/>
  <c r="C2270" i="5"/>
  <c r="C2271" i="5"/>
  <c r="C2272" i="5"/>
  <c r="V2272" i="5" s="1"/>
  <c r="E2272" i="5" s="1"/>
  <c r="X2272" i="5" s="1"/>
  <c r="C2273" i="5"/>
  <c r="C2274" i="5"/>
  <c r="C2275" i="5"/>
  <c r="C2276" i="5"/>
  <c r="C2277" i="5"/>
  <c r="V2277" i="5" s="1"/>
  <c r="E2277" i="5" s="1"/>
  <c r="X2277" i="5" s="1"/>
  <c r="C2278" i="5"/>
  <c r="C2279" i="5"/>
  <c r="C2280" i="5"/>
  <c r="C2281" i="5"/>
  <c r="C2282" i="5"/>
  <c r="C2283" i="5"/>
  <c r="C2284" i="5"/>
  <c r="C2285" i="5"/>
  <c r="C2286" i="5"/>
  <c r="C2287" i="5"/>
  <c r="C2288" i="5"/>
  <c r="C2289" i="5"/>
  <c r="V2289" i="5" s="1"/>
  <c r="E2289" i="5" s="1"/>
  <c r="X2289" i="5" s="1"/>
  <c r="C2290" i="5"/>
  <c r="C2291" i="5"/>
  <c r="C2292" i="5"/>
  <c r="C2293" i="5"/>
  <c r="V2293" i="5" s="1"/>
  <c r="E2293" i="5" s="1"/>
  <c r="X2293" i="5" s="1"/>
  <c r="C2294" i="5"/>
  <c r="C2295" i="5"/>
  <c r="C2296" i="5"/>
  <c r="AB2296" i="5" s="1"/>
  <c r="C2297" i="5"/>
  <c r="V2297" i="5" s="1"/>
  <c r="E2297" i="5" s="1"/>
  <c r="X2297" i="5" s="1"/>
  <c r="C2298" i="5"/>
  <c r="C2299" i="5"/>
  <c r="V2299" i="5" s="1"/>
  <c r="E2299" i="5" s="1"/>
  <c r="X2299" i="5" s="1"/>
  <c r="C2300" i="5"/>
  <c r="C2301" i="5"/>
  <c r="V2301" i="5" s="1"/>
  <c r="E2301" i="5" s="1"/>
  <c r="X2301" i="5" s="1"/>
  <c r="C2302" i="5"/>
  <c r="C2303" i="5"/>
  <c r="C2304" i="5"/>
  <c r="V2304" i="5" s="1"/>
  <c r="E2304" i="5" s="1"/>
  <c r="X2304" i="5" s="1"/>
  <c r="C2305" i="5"/>
  <c r="V2305" i="5" s="1"/>
  <c r="E2305" i="5" s="1"/>
  <c r="X2305" i="5" s="1"/>
  <c r="C2306" i="5"/>
  <c r="C2307" i="5"/>
  <c r="C2308" i="5"/>
  <c r="C2309" i="5"/>
  <c r="V2309" i="5" s="1"/>
  <c r="E2309" i="5" s="1"/>
  <c r="X2309" i="5" s="1"/>
  <c r="C2310" i="5"/>
  <c r="C2311" i="5"/>
  <c r="C2312" i="5"/>
  <c r="C2313" i="5"/>
  <c r="C2314" i="5"/>
  <c r="C2315" i="5"/>
  <c r="C2316" i="5"/>
  <c r="C2317" i="5"/>
  <c r="V2317" i="5" s="1"/>
  <c r="E2317" i="5" s="1"/>
  <c r="X2317" i="5" s="1"/>
  <c r="C2318" i="5"/>
  <c r="C2319" i="5"/>
  <c r="V2319" i="5" s="1"/>
  <c r="E2319" i="5" s="1"/>
  <c r="X2319" i="5" s="1"/>
  <c r="C2320" i="5"/>
  <c r="C2321" i="5"/>
  <c r="C2322" i="5"/>
  <c r="C2323" i="5"/>
  <c r="C2324" i="5"/>
  <c r="C2325" i="5"/>
  <c r="C2326" i="5"/>
  <c r="C2327" i="5"/>
  <c r="C2328" i="5"/>
  <c r="C2329" i="5"/>
  <c r="C2330" i="5"/>
  <c r="C2331" i="5"/>
  <c r="V2331" i="5" s="1"/>
  <c r="E2331" i="5" s="1"/>
  <c r="X2331" i="5" s="1"/>
  <c r="C2332" i="5"/>
  <c r="C2333" i="5"/>
  <c r="C2334" i="5"/>
  <c r="C2335" i="5"/>
  <c r="C2336" i="5"/>
  <c r="V2336" i="5" s="1"/>
  <c r="E2336" i="5" s="1"/>
  <c r="X2336" i="5" s="1"/>
  <c r="C2337" i="5"/>
  <c r="V2337" i="5" s="1"/>
  <c r="E2337" i="5" s="1"/>
  <c r="X2337" i="5" s="1"/>
  <c r="C2338" i="5"/>
  <c r="C2339" i="5"/>
  <c r="C2340" i="5"/>
  <c r="C2341" i="5"/>
  <c r="V2341" i="5" s="1"/>
  <c r="E2341" i="5" s="1"/>
  <c r="X2341" i="5" s="1"/>
  <c r="C2342" i="5"/>
  <c r="C2343" i="5"/>
  <c r="C2344" i="5"/>
  <c r="AB2344" i="5" s="1"/>
  <c r="C2345" i="5"/>
  <c r="V2345" i="5" s="1"/>
  <c r="E2345" i="5" s="1"/>
  <c r="X2345" i="5" s="1"/>
  <c r="C2346" i="5"/>
  <c r="C2347" i="5"/>
  <c r="C2348" i="5"/>
  <c r="C2349" i="5"/>
  <c r="V2349" i="5" s="1"/>
  <c r="E2349" i="5" s="1"/>
  <c r="X2349" i="5" s="1"/>
  <c r="C2350" i="5"/>
  <c r="C2351" i="5"/>
  <c r="C2352" i="5"/>
  <c r="C2353" i="5"/>
  <c r="V2353" i="5" s="1"/>
  <c r="E2353" i="5" s="1"/>
  <c r="X2353" i="5" s="1"/>
  <c r="C2354" i="5"/>
  <c r="C2355" i="5"/>
  <c r="C2356" i="5"/>
  <c r="C2357" i="5"/>
  <c r="V2357" i="5" s="1"/>
  <c r="C2358" i="5"/>
  <c r="C2359" i="5"/>
  <c r="C2360" i="5"/>
  <c r="C2361" i="5"/>
  <c r="C2362" i="5"/>
  <c r="C2363" i="5"/>
  <c r="V2363" i="5" s="1"/>
  <c r="E2363" i="5" s="1"/>
  <c r="X2363" i="5" s="1"/>
  <c r="C2364" i="5"/>
  <c r="C2365" i="5"/>
  <c r="C2366" i="5"/>
  <c r="C2367" i="5"/>
  <c r="C2368" i="5"/>
  <c r="V2368" i="5" s="1"/>
  <c r="E2368" i="5" s="1"/>
  <c r="X2368" i="5" s="1"/>
  <c r="C2369" i="5"/>
  <c r="V2369" i="5" s="1"/>
  <c r="E2369" i="5" s="1"/>
  <c r="X2369" i="5" s="1"/>
  <c r="C2370" i="5"/>
  <c r="C2371" i="5"/>
  <c r="C2372" i="5"/>
  <c r="C2373" i="5"/>
  <c r="V2373" i="5" s="1"/>
  <c r="E2373" i="5" s="1"/>
  <c r="X2373" i="5" s="1"/>
  <c r="C2374" i="5"/>
  <c r="C2375" i="5"/>
  <c r="C2376" i="5"/>
  <c r="C2377" i="5"/>
  <c r="V2377" i="5" s="1"/>
  <c r="E2377" i="5" s="1"/>
  <c r="X2377" i="5" s="1"/>
  <c r="C2378" i="5"/>
  <c r="C2379" i="5"/>
  <c r="C2380" i="5"/>
  <c r="C2381" i="5"/>
  <c r="V2381" i="5" s="1"/>
  <c r="E2381" i="5" s="1"/>
  <c r="X2381" i="5" s="1"/>
  <c r="C2382" i="5"/>
  <c r="C2383" i="5"/>
  <c r="C2384" i="5"/>
  <c r="C2385" i="5"/>
  <c r="V2385" i="5" s="1"/>
  <c r="E2385" i="5" s="1"/>
  <c r="X2385" i="5" s="1"/>
  <c r="C2386" i="5"/>
  <c r="C2387" i="5"/>
  <c r="C2388" i="5"/>
  <c r="C2389" i="5"/>
  <c r="V2389" i="5" s="1"/>
  <c r="E2389" i="5" s="1"/>
  <c r="X2389" i="5" s="1"/>
  <c r="C2390" i="5"/>
  <c r="C2391" i="5"/>
  <c r="C2392" i="5"/>
  <c r="C2393" i="5"/>
  <c r="V2393" i="5" s="1"/>
  <c r="E2393" i="5" s="1"/>
  <c r="X2393" i="5" s="1"/>
  <c r="C2394" i="5"/>
  <c r="C2395" i="5"/>
  <c r="V2395" i="5" s="1"/>
  <c r="E2395" i="5" s="1"/>
  <c r="X2395" i="5" s="1"/>
  <c r="C2396" i="5"/>
  <c r="C2397" i="5"/>
  <c r="V2397" i="5" s="1"/>
  <c r="E2397" i="5" s="1"/>
  <c r="X2397" i="5" s="1"/>
  <c r="C2398" i="5"/>
  <c r="C2399" i="5"/>
  <c r="C2400" i="5"/>
  <c r="C2401" i="5"/>
  <c r="V2401" i="5" s="1"/>
  <c r="E2401" i="5" s="1"/>
  <c r="X2401" i="5" s="1"/>
  <c r="C2402" i="5"/>
  <c r="C2403" i="5"/>
  <c r="C2404" i="5"/>
  <c r="C2405" i="5"/>
  <c r="V2405" i="5" s="1"/>
  <c r="E2405" i="5" s="1"/>
  <c r="X2405" i="5" s="1"/>
  <c r="C2406" i="5"/>
  <c r="C2407" i="5"/>
  <c r="AB2407" i="5" s="1"/>
  <c r="C2408" i="5"/>
  <c r="C2409" i="5"/>
  <c r="V2409" i="5" s="1"/>
  <c r="E2409" i="5" s="1"/>
  <c r="X2409" i="5" s="1"/>
  <c r="C2410" i="5"/>
  <c r="C2411" i="5"/>
  <c r="C2412" i="5"/>
  <c r="C2413" i="5"/>
  <c r="C2414" i="5"/>
  <c r="C2415" i="5"/>
  <c r="C2416" i="5"/>
  <c r="C2417" i="5"/>
  <c r="C2418" i="5"/>
  <c r="C2419" i="5"/>
  <c r="C2420" i="5"/>
  <c r="C2421" i="5"/>
  <c r="V2421" i="5" s="1"/>
  <c r="E2421" i="5" s="1"/>
  <c r="X2421" i="5" s="1"/>
  <c r="C2422" i="5"/>
  <c r="C2423" i="5"/>
  <c r="C2424" i="5"/>
  <c r="C2425" i="5"/>
  <c r="V2425" i="5" s="1"/>
  <c r="E2425" i="5" s="1"/>
  <c r="X2425" i="5" s="1"/>
  <c r="C2426" i="5"/>
  <c r="C2427" i="5"/>
  <c r="V2427" i="5" s="1"/>
  <c r="E2427" i="5" s="1"/>
  <c r="X2427" i="5" s="1"/>
  <c r="C2428" i="5"/>
  <c r="C2429" i="5"/>
  <c r="C2430" i="5"/>
  <c r="C2431" i="5"/>
  <c r="C2432" i="5"/>
  <c r="V2432" i="5" s="1"/>
  <c r="E2432" i="5" s="1"/>
  <c r="X2432" i="5" s="1"/>
  <c r="C2433" i="5"/>
  <c r="C2434" i="5"/>
  <c r="C2435" i="5"/>
  <c r="C2436" i="5"/>
  <c r="C2437" i="5"/>
  <c r="C2438" i="5"/>
  <c r="C2439" i="5"/>
  <c r="C2440" i="5"/>
  <c r="C2441" i="5"/>
  <c r="V2441" i="5" s="1"/>
  <c r="E2441" i="5" s="1"/>
  <c r="X2441" i="5" s="1"/>
  <c r="C2442" i="5"/>
  <c r="C2443" i="5"/>
  <c r="V2443" i="5" s="1"/>
  <c r="E2443" i="5" s="1"/>
  <c r="X2443" i="5" s="1"/>
  <c r="C2444" i="5"/>
  <c r="C2445" i="5"/>
  <c r="V2445" i="5" s="1"/>
  <c r="E2445" i="5" s="1"/>
  <c r="X2445" i="5" s="1"/>
  <c r="C2446" i="5"/>
  <c r="C2447" i="5"/>
  <c r="V2447" i="5" s="1"/>
  <c r="E2447" i="5" s="1"/>
  <c r="X2447" i="5" s="1"/>
  <c r="C2448" i="5"/>
  <c r="AB2448" i="5" s="1"/>
  <c r="C2449" i="5"/>
  <c r="V2449" i="5" s="1"/>
  <c r="E2449" i="5" s="1"/>
  <c r="X2449" i="5" s="1"/>
  <c r="C2450" i="5"/>
  <c r="C2451" i="5"/>
  <c r="C2452" i="5"/>
  <c r="C2453" i="5"/>
  <c r="V2453" i="5" s="1"/>
  <c r="E2453" i="5" s="1"/>
  <c r="X2453" i="5" s="1"/>
  <c r="C2454" i="5"/>
  <c r="C2455" i="5"/>
  <c r="C2456" i="5"/>
  <c r="V2456" i="5" s="1"/>
  <c r="E2456" i="5" s="1"/>
  <c r="X2456" i="5" s="1"/>
  <c r="C2457" i="5"/>
  <c r="V2457" i="5" s="1"/>
  <c r="E2457" i="5" s="1"/>
  <c r="X2457" i="5" s="1"/>
  <c r="C2458" i="5"/>
  <c r="C2459" i="5"/>
  <c r="C2460" i="5"/>
  <c r="C2461" i="5"/>
  <c r="V2461" i="5" s="1"/>
  <c r="E2461" i="5" s="1"/>
  <c r="X2461" i="5" s="1"/>
  <c r="C2462" i="5"/>
  <c r="C2463" i="5"/>
  <c r="C2464" i="5"/>
  <c r="V2464" i="5" s="1"/>
  <c r="E2464" i="5" s="1"/>
  <c r="X2464" i="5" s="1"/>
  <c r="C2465" i="5"/>
  <c r="V2465" i="5" s="1"/>
  <c r="E2465" i="5" s="1"/>
  <c r="X2465" i="5" s="1"/>
  <c r="C2466" i="5"/>
  <c r="C2467" i="5"/>
  <c r="V2467" i="5" s="1"/>
  <c r="E2467" i="5" s="1"/>
  <c r="X2467" i="5" s="1"/>
  <c r="C2468" i="5"/>
  <c r="C2469" i="5"/>
  <c r="V2469" i="5" s="1"/>
  <c r="E2469" i="5" s="1"/>
  <c r="X2469" i="5" s="1"/>
  <c r="C2470" i="5"/>
  <c r="C2471" i="5"/>
  <c r="C2472" i="5"/>
  <c r="AB2472" i="5" s="1"/>
  <c r="C2473" i="5"/>
  <c r="C2474" i="5"/>
  <c r="C2475" i="5"/>
  <c r="V2475" i="5" s="1"/>
  <c r="E2475" i="5" s="1"/>
  <c r="X2475" i="5" s="1"/>
  <c r="C2476" i="5"/>
  <c r="C2477" i="5"/>
  <c r="C2478" i="5"/>
  <c r="C2479" i="5"/>
  <c r="C2480" i="5"/>
  <c r="C2481" i="5"/>
  <c r="C2482" i="5"/>
  <c r="C2483" i="5"/>
  <c r="C2484" i="5"/>
  <c r="C2485" i="5"/>
  <c r="C2486" i="5"/>
  <c r="C2487" i="5"/>
  <c r="C2488" i="5"/>
  <c r="V2488" i="5" s="1"/>
  <c r="E2488" i="5" s="1"/>
  <c r="X2488" i="5" s="1"/>
  <c r="C2489" i="5"/>
  <c r="C2490" i="5"/>
  <c r="C2491" i="5"/>
  <c r="C2492" i="5"/>
  <c r="C2493" i="5"/>
  <c r="V2493" i="5" s="1"/>
  <c r="E2493" i="5" s="1"/>
  <c r="X2493" i="5" s="1"/>
  <c r="C2494" i="5"/>
  <c r="C2500" i="5"/>
  <c r="D4" i="5"/>
  <c r="E4" i="5"/>
  <c r="B35" i="5"/>
  <c r="B36" i="5"/>
  <c r="T36" i="5" s="1"/>
  <c r="B37" i="5"/>
  <c r="B38" i="5"/>
  <c r="V38" i="5"/>
  <c r="E38" i="5" s="1"/>
  <c r="X38" i="5" s="1"/>
  <c r="B39" i="5"/>
  <c r="B40" i="5"/>
  <c r="B41" i="5"/>
  <c r="B42" i="5"/>
  <c r="B43" i="5"/>
  <c r="B44" i="5"/>
  <c r="B45" i="5"/>
  <c r="B46" i="5"/>
  <c r="V46" i="5"/>
  <c r="E46" i="5" s="1"/>
  <c r="X46" i="5" s="1"/>
  <c r="B47" i="5"/>
  <c r="B48" i="5"/>
  <c r="B49" i="5"/>
  <c r="B50" i="5"/>
  <c r="B51" i="5"/>
  <c r="B52" i="5"/>
  <c r="B53" i="5"/>
  <c r="S53" i="5" s="1"/>
  <c r="B54" i="5"/>
  <c r="V54" i="5"/>
  <c r="E54" i="5" s="1"/>
  <c r="X54" i="5" s="1"/>
  <c r="B55" i="5"/>
  <c r="B56" i="5"/>
  <c r="B57" i="5"/>
  <c r="B58" i="5"/>
  <c r="B59" i="5"/>
  <c r="B60" i="5"/>
  <c r="B61" i="5"/>
  <c r="B62" i="5"/>
  <c r="S62" i="5" s="1"/>
  <c r="V62" i="5"/>
  <c r="E62" i="5" s="1"/>
  <c r="X62" i="5" s="1"/>
  <c r="B63" i="5"/>
  <c r="V63" i="5"/>
  <c r="E63" i="5" s="1"/>
  <c r="X63" i="5" s="1"/>
  <c r="B64" i="5"/>
  <c r="B65" i="5"/>
  <c r="B66" i="5"/>
  <c r="B67" i="5"/>
  <c r="E67" i="5"/>
  <c r="X67" i="5" s="1"/>
  <c r="B68" i="5"/>
  <c r="B69" i="5"/>
  <c r="B70" i="5"/>
  <c r="V70" i="5"/>
  <c r="E70" i="5" s="1"/>
  <c r="X70" i="5" s="1"/>
  <c r="B71" i="5"/>
  <c r="V71" i="5"/>
  <c r="E71" i="5" s="1"/>
  <c r="X71" i="5" s="1"/>
  <c r="B72" i="5"/>
  <c r="S72" i="5" s="1"/>
  <c r="B73" i="5"/>
  <c r="B74" i="5"/>
  <c r="B75" i="5"/>
  <c r="B76" i="5"/>
  <c r="B77" i="5"/>
  <c r="B78" i="5"/>
  <c r="V78" i="5"/>
  <c r="E78" i="5" s="1"/>
  <c r="X78" i="5" s="1"/>
  <c r="B79" i="5"/>
  <c r="B80" i="5"/>
  <c r="B81" i="5"/>
  <c r="B82" i="5"/>
  <c r="B83" i="5"/>
  <c r="B84" i="5"/>
  <c r="B85" i="5"/>
  <c r="S85" i="5" s="1"/>
  <c r="B86" i="5"/>
  <c r="V86" i="5"/>
  <c r="E86" i="5" s="1"/>
  <c r="X86" i="5" s="1"/>
  <c r="B87" i="5"/>
  <c r="V87" i="5"/>
  <c r="E87" i="5" s="1"/>
  <c r="X87" i="5" s="1"/>
  <c r="B88" i="5"/>
  <c r="B89" i="5"/>
  <c r="B90" i="5"/>
  <c r="B91" i="5"/>
  <c r="B92" i="5"/>
  <c r="B93" i="5"/>
  <c r="B94" i="5"/>
  <c r="V94" i="5"/>
  <c r="E94" i="5" s="1"/>
  <c r="X94" i="5" s="1"/>
  <c r="B95" i="5"/>
  <c r="E95" i="5"/>
  <c r="X95" i="5" s="1"/>
  <c r="B96" i="5"/>
  <c r="B97" i="5"/>
  <c r="B98" i="5"/>
  <c r="B99" i="5"/>
  <c r="B100" i="5"/>
  <c r="T100" i="5" s="1"/>
  <c r="B101" i="5"/>
  <c r="B102" i="5"/>
  <c r="V102" i="5"/>
  <c r="E102" i="5" s="1"/>
  <c r="X102" i="5" s="1"/>
  <c r="B103" i="5"/>
  <c r="E103" i="5"/>
  <c r="X103" i="5" s="1"/>
  <c r="B104" i="5"/>
  <c r="S104" i="5" s="1"/>
  <c r="B105" i="5"/>
  <c r="B106" i="5"/>
  <c r="B107" i="5"/>
  <c r="B108" i="5"/>
  <c r="S108" i="5" s="1"/>
  <c r="B109" i="5"/>
  <c r="B110" i="5"/>
  <c r="V110" i="5"/>
  <c r="E110" i="5" s="1"/>
  <c r="X110" i="5" s="1"/>
  <c r="B111" i="5"/>
  <c r="S111" i="5" s="1"/>
  <c r="E111" i="5"/>
  <c r="X111" i="5" s="1"/>
  <c r="B112" i="5"/>
  <c r="V112" i="5"/>
  <c r="E112" i="5" s="1"/>
  <c r="X112" i="5" s="1"/>
  <c r="B113" i="5"/>
  <c r="T113" i="5" s="1"/>
  <c r="B114" i="5"/>
  <c r="B115" i="5"/>
  <c r="B116" i="5"/>
  <c r="B117" i="5"/>
  <c r="B118" i="5"/>
  <c r="V118" i="5"/>
  <c r="E118" i="5" s="1"/>
  <c r="X118" i="5" s="1"/>
  <c r="B119" i="5"/>
  <c r="S119" i="5" s="1"/>
  <c r="B120" i="5"/>
  <c r="B121" i="5"/>
  <c r="B122" i="5"/>
  <c r="B123" i="5"/>
  <c r="B124" i="5"/>
  <c r="B125" i="5"/>
  <c r="B126" i="5"/>
  <c r="S126" i="5" s="1"/>
  <c r="V126" i="5"/>
  <c r="E126" i="5" s="1"/>
  <c r="X126" i="5" s="1"/>
  <c r="B127" i="5"/>
  <c r="B128" i="5"/>
  <c r="B129" i="5"/>
  <c r="B130" i="5"/>
  <c r="B131" i="5"/>
  <c r="B132" i="5"/>
  <c r="S132" i="5" s="1"/>
  <c r="B133" i="5"/>
  <c r="T133" i="5" s="1"/>
  <c r="B134" i="5"/>
  <c r="V134" i="5"/>
  <c r="E134" i="5" s="1"/>
  <c r="X134" i="5" s="1"/>
  <c r="B135" i="5"/>
  <c r="B136" i="5"/>
  <c r="B137" i="5"/>
  <c r="B138" i="5"/>
  <c r="B139" i="5"/>
  <c r="B140" i="5"/>
  <c r="S140" i="5" s="1"/>
  <c r="B141" i="5"/>
  <c r="B142" i="5"/>
  <c r="V142" i="5"/>
  <c r="E142" i="5" s="1"/>
  <c r="X142" i="5" s="1"/>
  <c r="B143" i="5"/>
  <c r="B144" i="5"/>
  <c r="B145" i="5"/>
  <c r="B146" i="5"/>
  <c r="B147" i="5"/>
  <c r="T147" i="5" s="1"/>
  <c r="B148" i="5"/>
  <c r="B149" i="5"/>
  <c r="B150" i="5"/>
  <c r="V150" i="5"/>
  <c r="E150" i="5" s="1"/>
  <c r="X150" i="5" s="1"/>
  <c r="B153" i="5"/>
  <c r="B154" i="5"/>
  <c r="B155" i="5"/>
  <c r="B156" i="5"/>
  <c r="B157" i="5"/>
  <c r="B158" i="5"/>
  <c r="V158" i="5"/>
  <c r="E158" i="5" s="1"/>
  <c r="X158" i="5" s="1"/>
  <c r="B159" i="5"/>
  <c r="B160" i="5"/>
  <c r="B161" i="5"/>
  <c r="B162" i="5"/>
  <c r="B163" i="5"/>
  <c r="B164" i="5"/>
  <c r="B165" i="5"/>
  <c r="B166" i="5"/>
  <c r="V166" i="5"/>
  <c r="E166" i="5" s="1"/>
  <c r="X166" i="5" s="1"/>
  <c r="B167" i="5"/>
  <c r="B168" i="5"/>
  <c r="B169" i="5"/>
  <c r="B170" i="5"/>
  <c r="B171" i="5"/>
  <c r="B172" i="5"/>
  <c r="B173" i="5"/>
  <c r="B174" i="5"/>
  <c r="V174" i="5"/>
  <c r="E174" i="5" s="1"/>
  <c r="X174" i="5" s="1"/>
  <c r="B175" i="5"/>
  <c r="B176" i="5"/>
  <c r="T176" i="5" s="1"/>
  <c r="B177" i="5"/>
  <c r="B178" i="5"/>
  <c r="B179" i="5"/>
  <c r="S179" i="5" s="1"/>
  <c r="B180" i="5"/>
  <c r="B181" i="5"/>
  <c r="B182" i="5"/>
  <c r="V182" i="5"/>
  <c r="E182" i="5" s="1"/>
  <c r="X182" i="5" s="1"/>
  <c r="B183" i="5"/>
  <c r="B184" i="5"/>
  <c r="B185" i="5"/>
  <c r="B188" i="5"/>
  <c r="B189" i="5"/>
  <c r="B190" i="5"/>
  <c r="V190" i="5"/>
  <c r="E190" i="5" s="1"/>
  <c r="X190" i="5" s="1"/>
  <c r="B191" i="5"/>
  <c r="V191" i="5"/>
  <c r="E191" i="5" s="1"/>
  <c r="X191" i="5" s="1"/>
  <c r="B192" i="5"/>
  <c r="B193" i="5"/>
  <c r="B194" i="5"/>
  <c r="B195" i="5"/>
  <c r="B196" i="5"/>
  <c r="B197" i="5"/>
  <c r="B198" i="5"/>
  <c r="V198" i="5"/>
  <c r="E198" i="5" s="1"/>
  <c r="X198" i="5" s="1"/>
  <c r="B199" i="5"/>
  <c r="B200" i="5"/>
  <c r="B201" i="5"/>
  <c r="B202" i="5"/>
  <c r="B203" i="5"/>
  <c r="B204" i="5"/>
  <c r="B205" i="5"/>
  <c r="B206" i="5"/>
  <c r="V206" i="5"/>
  <c r="E206" i="5" s="1"/>
  <c r="X206" i="5" s="1"/>
  <c r="B207" i="5"/>
  <c r="B208" i="5"/>
  <c r="B209" i="5"/>
  <c r="B210" i="5"/>
  <c r="B211" i="5"/>
  <c r="B212" i="5"/>
  <c r="B213" i="5"/>
  <c r="B214" i="5"/>
  <c r="V214" i="5"/>
  <c r="E214" i="5" s="1"/>
  <c r="X214" i="5" s="1"/>
  <c r="B215" i="5"/>
  <c r="B216" i="5"/>
  <c r="B217" i="5"/>
  <c r="B218" i="5"/>
  <c r="B219" i="5"/>
  <c r="B220" i="5"/>
  <c r="B221" i="5"/>
  <c r="B222" i="5"/>
  <c r="V222" i="5"/>
  <c r="E222" i="5" s="1"/>
  <c r="X222" i="5" s="1"/>
  <c r="B223" i="5"/>
  <c r="B224" i="5"/>
  <c r="B225" i="5"/>
  <c r="B226" i="5"/>
  <c r="B227" i="5"/>
  <c r="B228" i="5"/>
  <c r="B229" i="5"/>
  <c r="B230" i="5"/>
  <c r="V230" i="5"/>
  <c r="E230" i="5" s="1"/>
  <c r="X230" i="5" s="1"/>
  <c r="B231" i="5"/>
  <c r="B232" i="5"/>
  <c r="B233" i="5"/>
  <c r="T233" i="5" s="1"/>
  <c r="B234" i="5"/>
  <c r="B235" i="5"/>
  <c r="B236" i="5"/>
  <c r="B237" i="5"/>
  <c r="B238" i="5"/>
  <c r="V238" i="5"/>
  <c r="E238" i="5" s="1"/>
  <c r="X238" i="5" s="1"/>
  <c r="B239" i="5"/>
  <c r="B240" i="5"/>
  <c r="B241" i="5"/>
  <c r="B242" i="5"/>
  <c r="B243" i="5"/>
  <c r="B244" i="5"/>
  <c r="B245" i="5"/>
  <c r="T245" i="5" s="1"/>
  <c r="B246" i="5"/>
  <c r="V246" i="5"/>
  <c r="E246" i="5" s="1"/>
  <c r="X246" i="5" s="1"/>
  <c r="B247" i="5"/>
  <c r="V247" i="5"/>
  <c r="E247" i="5" s="1"/>
  <c r="X247" i="5" s="1"/>
  <c r="B248" i="5"/>
  <c r="B249" i="5"/>
  <c r="B250" i="5"/>
  <c r="T250" i="5" s="1"/>
  <c r="B251" i="5"/>
  <c r="B252" i="5"/>
  <c r="B253" i="5"/>
  <c r="B254" i="5"/>
  <c r="V254" i="5"/>
  <c r="E254" i="5" s="1"/>
  <c r="X254" i="5" s="1"/>
  <c r="B255" i="5"/>
  <c r="E255" i="5"/>
  <c r="X255" i="5" s="1"/>
  <c r="B256" i="5"/>
  <c r="T256" i="5" s="1"/>
  <c r="B257" i="5"/>
  <c r="B258" i="5"/>
  <c r="B259" i="5"/>
  <c r="B260" i="5"/>
  <c r="B261" i="5"/>
  <c r="B262" i="5"/>
  <c r="V262" i="5"/>
  <c r="E262" i="5" s="1"/>
  <c r="X262" i="5" s="1"/>
  <c r="B263" i="5"/>
  <c r="B264" i="5"/>
  <c r="B265" i="5"/>
  <c r="B266" i="5"/>
  <c r="B267" i="5"/>
  <c r="B268" i="5"/>
  <c r="B269" i="5"/>
  <c r="B270" i="5"/>
  <c r="V270" i="5"/>
  <c r="E270" i="5" s="1"/>
  <c r="X270" i="5" s="1"/>
  <c r="B271" i="5"/>
  <c r="E271" i="5"/>
  <c r="X271" i="5" s="1"/>
  <c r="B272" i="5"/>
  <c r="B273" i="5"/>
  <c r="B274" i="5"/>
  <c r="T274" i="5" s="1"/>
  <c r="B275" i="5"/>
  <c r="B276" i="5"/>
  <c r="B277" i="5"/>
  <c r="B278" i="5"/>
  <c r="V278" i="5"/>
  <c r="E278" i="5" s="1"/>
  <c r="X278" i="5" s="1"/>
  <c r="B279" i="5"/>
  <c r="B280" i="5"/>
  <c r="B281" i="5"/>
  <c r="T281" i="5" s="1"/>
  <c r="B282" i="5"/>
  <c r="B283" i="5"/>
  <c r="B284" i="5"/>
  <c r="V286" i="5"/>
  <c r="E286" i="5" s="1"/>
  <c r="X286" i="5" s="1"/>
  <c r="B287" i="5"/>
  <c r="V287" i="5"/>
  <c r="B288" i="5"/>
  <c r="V288" i="5"/>
  <c r="B289" i="5"/>
  <c r="B290" i="5"/>
  <c r="B291" i="5"/>
  <c r="B292" i="5"/>
  <c r="B293" i="5"/>
  <c r="B294" i="5"/>
  <c r="V294" i="5"/>
  <c r="E294" i="5" s="1"/>
  <c r="X294" i="5" s="1"/>
  <c r="B295" i="5"/>
  <c r="B296" i="5"/>
  <c r="B297" i="5"/>
  <c r="B298" i="5"/>
  <c r="B299" i="5"/>
  <c r="B300" i="5"/>
  <c r="B301" i="5"/>
  <c r="B302" i="5"/>
  <c r="V302" i="5"/>
  <c r="E302" i="5" s="1"/>
  <c r="X302" i="5" s="1"/>
  <c r="B303" i="5"/>
  <c r="B304" i="5"/>
  <c r="V304" i="5"/>
  <c r="E304" i="5" s="1"/>
  <c r="X304" i="5" s="1"/>
  <c r="B305" i="5"/>
  <c r="B306" i="5"/>
  <c r="B307" i="5"/>
  <c r="B308" i="5"/>
  <c r="B309" i="5"/>
  <c r="B310" i="5"/>
  <c r="V310" i="5"/>
  <c r="E310" i="5" s="1"/>
  <c r="X310" i="5" s="1"/>
  <c r="B311" i="5"/>
  <c r="B312" i="5"/>
  <c r="T312" i="5" s="1"/>
  <c r="B313" i="5"/>
  <c r="B314" i="5"/>
  <c r="B315" i="5"/>
  <c r="B316" i="5"/>
  <c r="B317" i="5"/>
  <c r="B318" i="5"/>
  <c r="V318" i="5"/>
  <c r="E318" i="5" s="1"/>
  <c r="X318" i="5" s="1"/>
  <c r="B319" i="5"/>
  <c r="B320" i="5"/>
  <c r="B321" i="5"/>
  <c r="B322" i="5"/>
  <c r="B323" i="5"/>
  <c r="B324" i="5"/>
  <c r="B325" i="5"/>
  <c r="B326" i="5"/>
  <c r="V326" i="5"/>
  <c r="E326" i="5" s="1"/>
  <c r="X326" i="5" s="1"/>
  <c r="B327" i="5"/>
  <c r="B328" i="5"/>
  <c r="E328" i="5"/>
  <c r="X328" i="5" s="1"/>
  <c r="B329" i="5"/>
  <c r="B330" i="5"/>
  <c r="B331" i="5"/>
  <c r="B332" i="5"/>
  <c r="B333" i="5"/>
  <c r="B334" i="5"/>
  <c r="V334" i="5"/>
  <c r="E334" i="5" s="1"/>
  <c r="X334" i="5" s="1"/>
  <c r="B335" i="5"/>
  <c r="B336" i="5"/>
  <c r="T336" i="5" s="1"/>
  <c r="B337" i="5"/>
  <c r="E337" i="5"/>
  <c r="X337" i="5" s="1"/>
  <c r="B338" i="5"/>
  <c r="B339" i="5"/>
  <c r="B340" i="5"/>
  <c r="B341" i="5"/>
  <c r="B342" i="5"/>
  <c r="V342" i="5"/>
  <c r="E342" i="5" s="1"/>
  <c r="X342" i="5" s="1"/>
  <c r="B345" i="5"/>
  <c r="B346" i="5"/>
  <c r="B347" i="5"/>
  <c r="B348" i="5"/>
  <c r="B349" i="5"/>
  <c r="T349" i="5" s="1"/>
  <c r="B350" i="5"/>
  <c r="V350" i="5"/>
  <c r="E350" i="5" s="1"/>
  <c r="X350" i="5" s="1"/>
  <c r="B351" i="5"/>
  <c r="V351" i="5"/>
  <c r="E351" i="5" s="1"/>
  <c r="X351" i="5" s="1"/>
  <c r="B352" i="5"/>
  <c r="B353" i="5"/>
  <c r="B354" i="5"/>
  <c r="B355" i="5"/>
  <c r="B356" i="5"/>
  <c r="B357" i="5"/>
  <c r="B358" i="5"/>
  <c r="V358" i="5"/>
  <c r="E358" i="5" s="1"/>
  <c r="X358" i="5" s="1"/>
  <c r="B359" i="5"/>
  <c r="B360" i="5"/>
  <c r="V360" i="5"/>
  <c r="E360" i="5" s="1"/>
  <c r="X360" i="5" s="1"/>
  <c r="B361" i="5"/>
  <c r="B362" i="5"/>
  <c r="T362" i="5" s="1"/>
  <c r="B363" i="5"/>
  <c r="B364" i="5"/>
  <c r="B365" i="5"/>
  <c r="B366" i="5"/>
  <c r="V366" i="5"/>
  <c r="E366" i="5" s="1"/>
  <c r="X366" i="5" s="1"/>
  <c r="B367" i="5"/>
  <c r="B368" i="5"/>
  <c r="B369" i="5"/>
  <c r="B370" i="5"/>
  <c r="B371" i="5"/>
  <c r="B372" i="5"/>
  <c r="B373" i="5"/>
  <c r="B374" i="5"/>
  <c r="V374" i="5"/>
  <c r="E374" i="5" s="1"/>
  <c r="X374" i="5" s="1"/>
  <c r="B375" i="5"/>
  <c r="B376" i="5"/>
  <c r="B377" i="5"/>
  <c r="B378" i="5"/>
  <c r="B379" i="5"/>
  <c r="B380" i="5"/>
  <c r="B381" i="5"/>
  <c r="B382" i="5"/>
  <c r="V382" i="5"/>
  <c r="E382" i="5" s="1"/>
  <c r="X382" i="5" s="1"/>
  <c r="B383" i="5"/>
  <c r="B384" i="5"/>
  <c r="B385" i="5"/>
  <c r="B386" i="5"/>
  <c r="B387" i="5"/>
  <c r="B388" i="5"/>
  <c r="B389" i="5"/>
  <c r="V390" i="5"/>
  <c r="E390" i="5" s="1"/>
  <c r="X390" i="5" s="1"/>
  <c r="V391" i="5"/>
  <c r="E391" i="5" s="1"/>
  <c r="X391" i="5" s="1"/>
  <c r="B392" i="5"/>
  <c r="B393" i="5"/>
  <c r="B394" i="5"/>
  <c r="V398" i="5"/>
  <c r="E398" i="5" s="1"/>
  <c r="X398" i="5" s="1"/>
  <c r="V399" i="5"/>
  <c r="E399" i="5" s="1"/>
  <c r="X399" i="5" s="1"/>
  <c r="V406" i="5"/>
  <c r="E406" i="5" s="1"/>
  <c r="X406" i="5" s="1"/>
  <c r="V407" i="5"/>
  <c r="E407" i="5" s="1"/>
  <c r="X407" i="5" s="1"/>
  <c r="V408" i="5"/>
  <c r="E408" i="5" s="1"/>
  <c r="X408" i="5" s="1"/>
  <c r="V414" i="5"/>
  <c r="E414" i="5" s="1"/>
  <c r="X414" i="5" s="1"/>
  <c r="V422" i="5"/>
  <c r="E422" i="5" s="1"/>
  <c r="X422" i="5" s="1"/>
  <c r="V423" i="5"/>
  <c r="E423" i="5" s="1"/>
  <c r="X423" i="5" s="1"/>
  <c r="V430" i="5"/>
  <c r="E430" i="5" s="1"/>
  <c r="X430" i="5" s="1"/>
  <c r="V431" i="5"/>
  <c r="E431" i="5" s="1"/>
  <c r="X431" i="5" s="1"/>
  <c r="V438" i="5"/>
  <c r="E438" i="5"/>
  <c r="X438" i="5" s="1"/>
  <c r="V439" i="5"/>
  <c r="E439" i="5" s="1"/>
  <c r="X439" i="5" s="1"/>
  <c r="V446" i="5"/>
  <c r="E446" i="5" s="1"/>
  <c r="X446" i="5" s="1"/>
  <c r="V454" i="5"/>
  <c r="E454" i="5" s="1"/>
  <c r="X454" i="5" s="1"/>
  <c r="V461" i="5"/>
  <c r="E461" i="5" s="1"/>
  <c r="X461" i="5" s="1"/>
  <c r="V462" i="5"/>
  <c r="E462" i="5" s="1"/>
  <c r="X462" i="5" s="1"/>
  <c r="V470" i="5"/>
  <c r="E470" i="5" s="1"/>
  <c r="X470" i="5" s="1"/>
  <c r="V478" i="5"/>
  <c r="E478" i="5" s="1"/>
  <c r="X478" i="5" s="1"/>
  <c r="V486" i="5"/>
  <c r="E486" i="5" s="1"/>
  <c r="X486" i="5" s="1"/>
  <c r="V494" i="5"/>
  <c r="E494" i="5" s="1"/>
  <c r="X494" i="5" s="1"/>
  <c r="V496" i="5"/>
  <c r="E496" i="5" s="1"/>
  <c r="X496" i="5" s="1"/>
  <c r="V502" i="5"/>
  <c r="E502" i="5" s="1"/>
  <c r="X502" i="5" s="1"/>
  <c r="V510" i="5"/>
  <c r="E510" i="5"/>
  <c r="X510" i="5" s="1"/>
  <c r="E511" i="5"/>
  <c r="X511" i="5" s="1"/>
  <c r="V518" i="5"/>
  <c r="E518" i="5" s="1"/>
  <c r="X518" i="5" s="1"/>
  <c r="V519" i="5"/>
  <c r="E519" i="5" s="1"/>
  <c r="X519" i="5" s="1"/>
  <c r="V526" i="5"/>
  <c r="E526" i="5" s="1"/>
  <c r="X526" i="5" s="1"/>
  <c r="V534" i="5"/>
  <c r="E534" i="5" s="1"/>
  <c r="X534" i="5" s="1"/>
  <c r="V542" i="5"/>
  <c r="E542" i="5" s="1"/>
  <c r="X542" i="5" s="1"/>
  <c r="V543" i="5"/>
  <c r="E543" i="5" s="1"/>
  <c r="X543" i="5" s="1"/>
  <c r="V550" i="5"/>
  <c r="E550" i="5" s="1"/>
  <c r="X550" i="5" s="1"/>
  <c r="E552" i="5"/>
  <c r="X552" i="5" s="1"/>
  <c r="V558" i="5"/>
  <c r="E558" i="5" s="1"/>
  <c r="X558" i="5" s="1"/>
  <c r="V566" i="5"/>
  <c r="E566" i="5" s="1"/>
  <c r="X566" i="5" s="1"/>
  <c r="E567" i="5"/>
  <c r="X567" i="5" s="1"/>
  <c r="V574" i="5"/>
  <c r="E574" i="5" s="1"/>
  <c r="X574" i="5" s="1"/>
  <c r="E575" i="5"/>
  <c r="X575" i="5" s="1"/>
  <c r="E581" i="5"/>
  <c r="X581" i="5" s="1"/>
  <c r="V582" i="5"/>
  <c r="E582" i="5" s="1"/>
  <c r="X582" i="5" s="1"/>
  <c r="V590" i="5"/>
  <c r="E590" i="5" s="1"/>
  <c r="X590" i="5" s="1"/>
  <c r="V598" i="5"/>
  <c r="E598" i="5" s="1"/>
  <c r="X598" i="5" s="1"/>
  <c r="V600" i="5"/>
  <c r="V605" i="5"/>
  <c r="E605" i="5" s="1"/>
  <c r="X605" i="5" s="1"/>
  <c r="V606" i="5"/>
  <c r="E606" i="5" s="1"/>
  <c r="X606" i="5" s="1"/>
  <c r="V608" i="5"/>
  <c r="E608" i="5" s="1"/>
  <c r="X608" i="5" s="1"/>
  <c r="V614" i="5"/>
  <c r="E614" i="5" s="1"/>
  <c r="X614" i="5" s="1"/>
  <c r="V622" i="5"/>
  <c r="E622" i="5" s="1"/>
  <c r="X622" i="5" s="1"/>
  <c r="V623" i="5"/>
  <c r="E623" i="5" s="1"/>
  <c r="X623" i="5" s="1"/>
  <c r="V630" i="5"/>
  <c r="E630" i="5" s="1"/>
  <c r="X630" i="5" s="1"/>
  <c r="V638" i="5"/>
  <c r="E638" i="5" s="1"/>
  <c r="X638" i="5" s="1"/>
  <c r="V646" i="5"/>
  <c r="E646" i="5" s="1"/>
  <c r="X646" i="5" s="1"/>
  <c r="V654" i="5"/>
  <c r="E654" i="5" s="1"/>
  <c r="X654" i="5" s="1"/>
  <c r="V655" i="5"/>
  <c r="E655" i="5" s="1"/>
  <c r="X655" i="5" s="1"/>
  <c r="V662" i="5"/>
  <c r="E662" i="5"/>
  <c r="X662" i="5" s="1"/>
  <c r="V664" i="5"/>
  <c r="E664" i="5" s="1"/>
  <c r="X664" i="5" s="1"/>
  <c r="V670" i="5"/>
  <c r="E670" i="5" s="1"/>
  <c r="X670" i="5" s="1"/>
  <c r="E671" i="5"/>
  <c r="X671" i="5" s="1"/>
  <c r="V678" i="5"/>
  <c r="E678" i="5" s="1"/>
  <c r="X678" i="5" s="1"/>
  <c r="V679" i="5"/>
  <c r="E679" i="5" s="1"/>
  <c r="X679" i="5" s="1"/>
  <c r="V686" i="5"/>
  <c r="E686" i="5" s="1"/>
  <c r="X686" i="5" s="1"/>
  <c r="V694" i="5"/>
  <c r="E694" i="5" s="1"/>
  <c r="X694" i="5" s="1"/>
  <c r="E697" i="5"/>
  <c r="X697" i="5" s="1"/>
  <c r="V702" i="5"/>
  <c r="E702" i="5" s="1"/>
  <c r="X702" i="5" s="1"/>
  <c r="V710" i="5"/>
  <c r="E710" i="5" s="1"/>
  <c r="X710" i="5" s="1"/>
  <c r="E711" i="5"/>
  <c r="X711" i="5" s="1"/>
  <c r="V712" i="5"/>
  <c r="E712" i="5" s="1"/>
  <c r="X712" i="5" s="1"/>
  <c r="V718" i="5"/>
  <c r="E718" i="5" s="1"/>
  <c r="X718" i="5" s="1"/>
  <c r="V726" i="5"/>
  <c r="E726" i="5" s="1"/>
  <c r="X726" i="5" s="1"/>
  <c r="V728" i="5"/>
  <c r="E728" i="5" s="1"/>
  <c r="X728" i="5" s="1"/>
  <c r="V734" i="5"/>
  <c r="E734" i="5" s="1"/>
  <c r="X734" i="5" s="1"/>
  <c r="V742" i="5"/>
  <c r="E742" i="5" s="1"/>
  <c r="X742" i="5" s="1"/>
  <c r="V750" i="5"/>
  <c r="E750" i="5" s="1"/>
  <c r="X750" i="5" s="1"/>
  <c r="V758" i="5"/>
  <c r="E758" i="5" s="1"/>
  <c r="X758" i="5" s="1"/>
  <c r="V766" i="5"/>
  <c r="E766" i="5" s="1"/>
  <c r="X766" i="5" s="1"/>
  <c r="V768" i="5"/>
  <c r="E768" i="5"/>
  <c r="X768" i="5" s="1"/>
  <c r="V774" i="5"/>
  <c r="E774" i="5" s="1"/>
  <c r="X774" i="5" s="1"/>
  <c r="V782" i="5"/>
  <c r="E782" i="5" s="1"/>
  <c r="X782" i="5" s="1"/>
  <c r="V790" i="5"/>
  <c r="E790" i="5" s="1"/>
  <c r="X790" i="5" s="1"/>
  <c r="V791" i="5"/>
  <c r="E791" i="5" s="1"/>
  <c r="X791" i="5" s="1"/>
  <c r="V798" i="5"/>
  <c r="E798" i="5" s="1"/>
  <c r="X798" i="5" s="1"/>
  <c r="V799" i="5"/>
  <c r="E799" i="5" s="1"/>
  <c r="X799" i="5" s="1"/>
  <c r="V806" i="5"/>
  <c r="E806" i="5" s="1"/>
  <c r="X806" i="5" s="1"/>
  <c r="V807" i="5"/>
  <c r="E807" i="5" s="1"/>
  <c r="X807" i="5" s="1"/>
  <c r="V814" i="5"/>
  <c r="E814" i="5" s="1"/>
  <c r="X814" i="5" s="1"/>
  <c r="V822" i="5"/>
  <c r="E822" i="5" s="1"/>
  <c r="X822" i="5" s="1"/>
  <c r="V823" i="5"/>
  <c r="E823" i="5" s="1"/>
  <c r="X823" i="5" s="1"/>
  <c r="V830" i="5"/>
  <c r="E830" i="5"/>
  <c r="X830" i="5" s="1"/>
  <c r="V838" i="5"/>
  <c r="E838" i="5" s="1"/>
  <c r="X838" i="5" s="1"/>
  <c r="V840" i="5"/>
  <c r="E840" i="5" s="1"/>
  <c r="X840" i="5" s="1"/>
  <c r="V846" i="5"/>
  <c r="E846" i="5" s="1"/>
  <c r="X846" i="5" s="1"/>
  <c r="V847" i="5"/>
  <c r="E847" i="5" s="1"/>
  <c r="X847" i="5" s="1"/>
  <c r="V854" i="5"/>
  <c r="E854" i="5" s="1"/>
  <c r="X854" i="5" s="1"/>
  <c r="V862" i="5"/>
  <c r="E862" i="5" s="1"/>
  <c r="X862" i="5" s="1"/>
  <c r="V870" i="5"/>
  <c r="E870" i="5" s="1"/>
  <c r="X870" i="5" s="1"/>
  <c r="V872" i="5"/>
  <c r="E872" i="5" s="1"/>
  <c r="X872" i="5" s="1"/>
  <c r="V873" i="5"/>
  <c r="E873" i="5" s="1"/>
  <c r="X873" i="5" s="1"/>
  <c r="V878" i="5"/>
  <c r="E878" i="5" s="1"/>
  <c r="X878" i="5" s="1"/>
  <c r="V879" i="5"/>
  <c r="E879" i="5" s="1"/>
  <c r="X879" i="5" s="1"/>
  <c r="V886" i="5"/>
  <c r="E886" i="5"/>
  <c r="X886" i="5" s="1"/>
  <c r="V894" i="5"/>
  <c r="E894" i="5" s="1"/>
  <c r="X894" i="5" s="1"/>
  <c r="V902" i="5"/>
  <c r="E902" i="5" s="1"/>
  <c r="X902" i="5" s="1"/>
  <c r="V910" i="5"/>
  <c r="E910" i="5" s="1"/>
  <c r="X910" i="5" s="1"/>
  <c r="V918" i="5"/>
  <c r="E918" i="5" s="1"/>
  <c r="X918" i="5" s="1"/>
  <c r="V926" i="5"/>
  <c r="E926" i="5" s="1"/>
  <c r="X926" i="5" s="1"/>
  <c r="V934" i="5"/>
  <c r="E934" i="5" s="1"/>
  <c r="X934" i="5" s="1"/>
  <c r="V935" i="5"/>
  <c r="E935" i="5" s="1"/>
  <c r="X935" i="5" s="1"/>
  <c r="V942" i="5"/>
  <c r="E942" i="5" s="1"/>
  <c r="X942" i="5" s="1"/>
  <c r="V943" i="5"/>
  <c r="E943" i="5" s="1"/>
  <c r="X943" i="5" s="1"/>
  <c r="V944" i="5"/>
  <c r="E944" i="5" s="1"/>
  <c r="X944" i="5" s="1"/>
  <c r="V950" i="5"/>
  <c r="E950" i="5" s="1"/>
  <c r="X950" i="5" s="1"/>
  <c r="V958" i="5"/>
  <c r="E958" i="5" s="1"/>
  <c r="X958" i="5" s="1"/>
  <c r="V966" i="5"/>
  <c r="E966" i="5" s="1"/>
  <c r="X966" i="5" s="1"/>
  <c r="V969" i="5"/>
  <c r="E969" i="5" s="1"/>
  <c r="X969" i="5" s="1"/>
  <c r="V974" i="5"/>
  <c r="E974" i="5" s="1"/>
  <c r="X974" i="5" s="1"/>
  <c r="V975" i="5"/>
  <c r="E975" i="5"/>
  <c r="X975" i="5" s="1"/>
  <c r="V982" i="5"/>
  <c r="E982" i="5" s="1"/>
  <c r="X982" i="5" s="1"/>
  <c r="V990" i="5"/>
  <c r="E990" i="5" s="1"/>
  <c r="X990" i="5" s="1"/>
  <c r="V992" i="5"/>
  <c r="E992" i="5" s="1"/>
  <c r="X992" i="5" s="1"/>
  <c r="V998" i="5"/>
  <c r="E998" i="5" s="1"/>
  <c r="X998" i="5" s="1"/>
  <c r="V999" i="5"/>
  <c r="E999" i="5" s="1"/>
  <c r="X999" i="5" s="1"/>
  <c r="V1000" i="5"/>
  <c r="E1001" i="5"/>
  <c r="X1001" i="5" s="1"/>
  <c r="V1006" i="5"/>
  <c r="E1006" i="5" s="1"/>
  <c r="X1006" i="5" s="1"/>
  <c r="V1007" i="5"/>
  <c r="E1007" i="5" s="1"/>
  <c r="X1007" i="5" s="1"/>
  <c r="V1014" i="5"/>
  <c r="E1014" i="5" s="1"/>
  <c r="X1014" i="5" s="1"/>
  <c r="V1022" i="5"/>
  <c r="E1022" i="5" s="1"/>
  <c r="X1022" i="5" s="1"/>
  <c r="V1030" i="5"/>
  <c r="E1030" i="5"/>
  <c r="X1030" i="5" s="1"/>
  <c r="V1038" i="5"/>
  <c r="E1038" i="5" s="1"/>
  <c r="X1038" i="5" s="1"/>
  <c r="V1046" i="5"/>
  <c r="E1046" i="5" s="1"/>
  <c r="X1046" i="5" s="1"/>
  <c r="V1054" i="5"/>
  <c r="E1054" i="5" s="1"/>
  <c r="X1054" i="5" s="1"/>
  <c r="V1055" i="5"/>
  <c r="E1055" i="5" s="1"/>
  <c r="X1055" i="5" s="1"/>
  <c r="V1061" i="5"/>
  <c r="E1061" i="5" s="1"/>
  <c r="X1061" i="5" s="1"/>
  <c r="V1062" i="5"/>
  <c r="E1062" i="5" s="1"/>
  <c r="X1062" i="5" s="1"/>
  <c r="V1063" i="5"/>
  <c r="E1063" i="5" s="1"/>
  <c r="X1063" i="5" s="1"/>
  <c r="E1069" i="5"/>
  <c r="X1069" i="5" s="1"/>
  <c r="V1070" i="5"/>
  <c r="E1070" i="5" s="1"/>
  <c r="X1070" i="5" s="1"/>
  <c r="V1078" i="5"/>
  <c r="E1078" i="5" s="1"/>
  <c r="X1078" i="5" s="1"/>
  <c r="V1079" i="5"/>
  <c r="E1079" i="5" s="1"/>
  <c r="X1079" i="5" s="1"/>
  <c r="V1086" i="5"/>
  <c r="E1086" i="5" s="1"/>
  <c r="X1086" i="5" s="1"/>
  <c r="V1087" i="5"/>
  <c r="E1087" i="5" s="1"/>
  <c r="X1087" i="5" s="1"/>
  <c r="V1088" i="5"/>
  <c r="E1088" i="5" s="1"/>
  <c r="X1088" i="5" s="1"/>
  <c r="V1094" i="5"/>
  <c r="E1094" i="5" s="1"/>
  <c r="X1094" i="5" s="1"/>
  <c r="V1102" i="5"/>
  <c r="E1102" i="5" s="1"/>
  <c r="X1102" i="5" s="1"/>
  <c r="V1103" i="5"/>
  <c r="E1103" i="5" s="1"/>
  <c r="X1103" i="5" s="1"/>
  <c r="V1110" i="5"/>
  <c r="E1110" i="5" s="1"/>
  <c r="X1110" i="5" s="1"/>
  <c r="V1117" i="5"/>
  <c r="E1117" i="5" s="1"/>
  <c r="X1117" i="5" s="1"/>
  <c r="V1118" i="5"/>
  <c r="E1118" i="5" s="1"/>
  <c r="X1118" i="5" s="1"/>
  <c r="V1126" i="5"/>
  <c r="E1126" i="5"/>
  <c r="X1126" i="5" s="1"/>
  <c r="V1134" i="5"/>
  <c r="E1134" i="5" s="1"/>
  <c r="X1134" i="5" s="1"/>
  <c r="V1136" i="5"/>
  <c r="E1136" i="5" s="1"/>
  <c r="X1136" i="5" s="1"/>
  <c r="V1142" i="5"/>
  <c r="E1142" i="5" s="1"/>
  <c r="X1142" i="5" s="1"/>
  <c r="E1143" i="5"/>
  <c r="X1143" i="5" s="1"/>
  <c r="V1150" i="5"/>
  <c r="E1150" i="5" s="1"/>
  <c r="X1150" i="5" s="1"/>
  <c r="V1158" i="5"/>
  <c r="E1158" i="5" s="1"/>
  <c r="X1158" i="5" s="1"/>
  <c r="V1166" i="5"/>
  <c r="E1166" i="5" s="1"/>
  <c r="X1166" i="5" s="1"/>
  <c r="V1167" i="5"/>
  <c r="E1167" i="5" s="1"/>
  <c r="X1167" i="5" s="1"/>
  <c r="V1174" i="5"/>
  <c r="E1174" i="5" s="1"/>
  <c r="X1174" i="5" s="1"/>
  <c r="V1182" i="5"/>
  <c r="E1182" i="5" s="1"/>
  <c r="X1182" i="5" s="1"/>
  <c r="V1190" i="5"/>
  <c r="E1190" i="5" s="1"/>
  <c r="X1190" i="5" s="1"/>
  <c r="V1191" i="5"/>
  <c r="E1191" i="5" s="1"/>
  <c r="X1191" i="5" s="1"/>
  <c r="V1198" i="5"/>
  <c r="E1198" i="5" s="1"/>
  <c r="X1198" i="5" s="1"/>
  <c r="V1206" i="5"/>
  <c r="E1206" i="5"/>
  <c r="X1206" i="5" s="1"/>
  <c r="V1207" i="5"/>
  <c r="E1207" i="5" s="1"/>
  <c r="X1207" i="5" s="1"/>
  <c r="V1208" i="5"/>
  <c r="E1208" i="5" s="1"/>
  <c r="X1208" i="5" s="1"/>
  <c r="V1214" i="5"/>
  <c r="E1214" i="5" s="1"/>
  <c r="X1214" i="5" s="1"/>
  <c r="V1222" i="5"/>
  <c r="E1222" i="5" s="1"/>
  <c r="X1222" i="5" s="1"/>
  <c r="V1229" i="5"/>
  <c r="E1229" i="5" s="1"/>
  <c r="X1229" i="5" s="1"/>
  <c r="V1230" i="5"/>
  <c r="E1230" i="5" s="1"/>
  <c r="X1230" i="5" s="1"/>
  <c r="V1232" i="5"/>
  <c r="E1232" i="5" s="1"/>
  <c r="X1232" i="5" s="1"/>
  <c r="V1238" i="5"/>
  <c r="E1238" i="5" s="1"/>
  <c r="X1238" i="5" s="1"/>
  <c r="E1241" i="5"/>
  <c r="X1241" i="5" s="1"/>
  <c r="V1246" i="5"/>
  <c r="E1246" i="5" s="1"/>
  <c r="X1246" i="5" s="1"/>
  <c r="V1254" i="5"/>
  <c r="E1254" i="5" s="1"/>
  <c r="X1254" i="5" s="1"/>
  <c r="V1256" i="5"/>
  <c r="E1256" i="5" s="1"/>
  <c r="X1256" i="5" s="1"/>
  <c r="V1262" i="5"/>
  <c r="E1262" i="5" s="1"/>
  <c r="X1262" i="5" s="1"/>
  <c r="V1270" i="5"/>
  <c r="E1270" i="5" s="1"/>
  <c r="X1270" i="5" s="1"/>
  <c r="V1278" i="5"/>
  <c r="E1278" i="5" s="1"/>
  <c r="X1278" i="5" s="1"/>
  <c r="V1286" i="5"/>
  <c r="E1286" i="5"/>
  <c r="X1286" i="5" s="1"/>
  <c r="V1287" i="5"/>
  <c r="E1287" i="5" s="1"/>
  <c r="X1287" i="5" s="1"/>
  <c r="V1288" i="5"/>
  <c r="E1288" i="5" s="1"/>
  <c r="X1288" i="5" s="1"/>
  <c r="V1294" i="5"/>
  <c r="E1294" i="5" s="1"/>
  <c r="X1294" i="5" s="1"/>
  <c r="V1295" i="5"/>
  <c r="E1295" i="5" s="1"/>
  <c r="X1295" i="5" s="1"/>
  <c r="V1296" i="5"/>
  <c r="E1296" i="5" s="1"/>
  <c r="X1296" i="5" s="1"/>
  <c r="V1302" i="5"/>
  <c r="E1302" i="5" s="1"/>
  <c r="X1302" i="5" s="1"/>
  <c r="V1310" i="5"/>
  <c r="E1310" i="5" s="1"/>
  <c r="X1310" i="5" s="1"/>
  <c r="V1318" i="5"/>
  <c r="E1318" i="5" s="1"/>
  <c r="X1318" i="5" s="1"/>
  <c r="V1319" i="5"/>
  <c r="E1319" i="5" s="1"/>
  <c r="X1319" i="5" s="1"/>
  <c r="V1326" i="5"/>
  <c r="E1326" i="5" s="1"/>
  <c r="X1326" i="5" s="1"/>
  <c r="V1327" i="5"/>
  <c r="E1327" i="5" s="1"/>
  <c r="X1327" i="5" s="1"/>
  <c r="V1334" i="5"/>
  <c r="E1334" i="5" s="1"/>
  <c r="X1334" i="5" s="1"/>
  <c r="V1342" i="5"/>
  <c r="E1342" i="5"/>
  <c r="X1342" i="5" s="1"/>
  <c r="E1349" i="5"/>
  <c r="X1349" i="5" s="1"/>
  <c r="V1350" i="5"/>
  <c r="E1350" i="5" s="1"/>
  <c r="X1350" i="5" s="1"/>
  <c r="V1352" i="5"/>
  <c r="E1352" i="5" s="1"/>
  <c r="X1352" i="5" s="1"/>
  <c r="V1358" i="5"/>
  <c r="E1358" i="5" s="1"/>
  <c r="X1358" i="5" s="1"/>
  <c r="V1366" i="5"/>
  <c r="E1366" i="5"/>
  <c r="X1366" i="5" s="1"/>
  <c r="V1374" i="5"/>
  <c r="E1374" i="5" s="1"/>
  <c r="X1374" i="5" s="1"/>
  <c r="V1382" i="5"/>
  <c r="E1382" i="5" s="1"/>
  <c r="X1382" i="5" s="1"/>
  <c r="V1390" i="5"/>
  <c r="E1390" i="5" s="1"/>
  <c r="X1390" i="5" s="1"/>
  <c r="V1398" i="5"/>
  <c r="E1398" i="5" s="1"/>
  <c r="X1398" i="5" s="1"/>
  <c r="V1406" i="5"/>
  <c r="E1406" i="5" s="1"/>
  <c r="X1406" i="5" s="1"/>
  <c r="V1413" i="5"/>
  <c r="E1413" i="5"/>
  <c r="X1413" i="5" s="1"/>
  <c r="V1414" i="5"/>
  <c r="E1414" i="5" s="1"/>
  <c r="X1414" i="5" s="1"/>
  <c r="V1422" i="5"/>
  <c r="E1422" i="5" s="1"/>
  <c r="X1422" i="5" s="1"/>
  <c r="V1424" i="5"/>
  <c r="V1430" i="5"/>
  <c r="E1430" i="5" s="1"/>
  <c r="X1430" i="5" s="1"/>
  <c r="V1431" i="5"/>
  <c r="E1431" i="5" s="1"/>
  <c r="X1431" i="5" s="1"/>
  <c r="V1438" i="5"/>
  <c r="E1438" i="5" s="1"/>
  <c r="X1438" i="5" s="1"/>
  <c r="V1446" i="5"/>
  <c r="E1446" i="5" s="1"/>
  <c r="X1446" i="5" s="1"/>
  <c r="E1449" i="5"/>
  <c r="X1449" i="5" s="1"/>
  <c r="V1454" i="5"/>
  <c r="E1454" i="5" s="1"/>
  <c r="X1454" i="5" s="1"/>
  <c r="V1462" i="5"/>
  <c r="E1462" i="5" s="1"/>
  <c r="X1462" i="5" s="1"/>
  <c r="V1463" i="5"/>
  <c r="E1463" i="5" s="1"/>
  <c r="X1463" i="5" s="1"/>
  <c r="V1465" i="5"/>
  <c r="E1465" i="5" s="1"/>
  <c r="X1465" i="5" s="1"/>
  <c r="V1470" i="5"/>
  <c r="E1470" i="5"/>
  <c r="X1470" i="5" s="1"/>
  <c r="V1478" i="5"/>
  <c r="E1478" i="5" s="1"/>
  <c r="X1478" i="5" s="1"/>
  <c r="V1479" i="5"/>
  <c r="E1479" i="5" s="1"/>
  <c r="X1479" i="5" s="1"/>
  <c r="V1486" i="5"/>
  <c r="E1486" i="5" s="1"/>
  <c r="X1486" i="5" s="1"/>
  <c r="V1487" i="5"/>
  <c r="E1487" i="5" s="1"/>
  <c r="X1487" i="5" s="1"/>
  <c r="V1494" i="5"/>
  <c r="E1494" i="5" s="1"/>
  <c r="X1494" i="5" s="1"/>
  <c r="V1502" i="5"/>
  <c r="E1502" i="5" s="1"/>
  <c r="X1502" i="5" s="1"/>
  <c r="V1509" i="5"/>
  <c r="E1509" i="5" s="1"/>
  <c r="X1509" i="5" s="1"/>
  <c r="V1510" i="5"/>
  <c r="E1510" i="5" s="1"/>
  <c r="X1510" i="5" s="1"/>
  <c r="V1517" i="5"/>
  <c r="E1517" i="5" s="1"/>
  <c r="X1517" i="5" s="1"/>
  <c r="V1518" i="5"/>
  <c r="E1518" i="5" s="1"/>
  <c r="X1518" i="5" s="1"/>
  <c r="V1526" i="5"/>
  <c r="E1526" i="5" s="1"/>
  <c r="X1526" i="5" s="1"/>
  <c r="V1534" i="5"/>
  <c r="E1534" i="5" s="1"/>
  <c r="X1534" i="5" s="1"/>
  <c r="V1535" i="5"/>
  <c r="E1535" i="5" s="1"/>
  <c r="X1535" i="5" s="1"/>
  <c r="V1542" i="5"/>
  <c r="E1542" i="5" s="1"/>
  <c r="X1542" i="5" s="1"/>
  <c r="V1543" i="5"/>
  <c r="E1543" i="5" s="1"/>
  <c r="X1543" i="5" s="1"/>
  <c r="E1545" i="5"/>
  <c r="X1545" i="5" s="1"/>
  <c r="V1550" i="5"/>
  <c r="E1550" i="5" s="1"/>
  <c r="X1550" i="5" s="1"/>
  <c r="V1558" i="5"/>
  <c r="E1558" i="5" s="1"/>
  <c r="X1558" i="5" s="1"/>
  <c r="E1565" i="5"/>
  <c r="X1565" i="5" s="1"/>
  <c r="V1566" i="5"/>
  <c r="E1566" i="5" s="1"/>
  <c r="X1566" i="5" s="1"/>
  <c r="V1574" i="5"/>
  <c r="E1574" i="5" s="1"/>
  <c r="X1574" i="5" s="1"/>
  <c r="E1577" i="5"/>
  <c r="X1577" i="5" s="1"/>
  <c r="V1582" i="5"/>
  <c r="E1582" i="5" s="1"/>
  <c r="X1582" i="5" s="1"/>
  <c r="V1583" i="5"/>
  <c r="E1583" i="5" s="1"/>
  <c r="X1583" i="5" s="1"/>
  <c r="V1590" i="5"/>
  <c r="E1590" i="5" s="1"/>
  <c r="X1590" i="5" s="1"/>
  <c r="V1591" i="5"/>
  <c r="E1591" i="5" s="1"/>
  <c r="X1591" i="5" s="1"/>
  <c r="V1593" i="5"/>
  <c r="E1593" i="5" s="1"/>
  <c r="X1593" i="5" s="1"/>
  <c r="V1597" i="5"/>
  <c r="E1597" i="5" s="1"/>
  <c r="X1597" i="5" s="1"/>
  <c r="V1598" i="5"/>
  <c r="E1598" i="5" s="1"/>
  <c r="X1598" i="5" s="1"/>
  <c r="V1606" i="5"/>
  <c r="E1606" i="5" s="1"/>
  <c r="X1606" i="5" s="1"/>
  <c r="V1613" i="5"/>
  <c r="E1613" i="5" s="1"/>
  <c r="X1613" i="5" s="1"/>
  <c r="V1614" i="5"/>
  <c r="E1614" i="5" s="1"/>
  <c r="X1614" i="5" s="1"/>
  <c r="V1622" i="5"/>
  <c r="E1622" i="5" s="1"/>
  <c r="X1622" i="5" s="1"/>
  <c r="V1630" i="5"/>
  <c r="E1630" i="5" s="1"/>
  <c r="X1630" i="5" s="1"/>
  <c r="E1633" i="5"/>
  <c r="X1633" i="5" s="1"/>
  <c r="V1638" i="5"/>
  <c r="E1638" i="5" s="1"/>
  <c r="X1638" i="5" s="1"/>
  <c r="V1646" i="5"/>
  <c r="E1646" i="5" s="1"/>
  <c r="X1646" i="5" s="1"/>
  <c r="V1654" i="5"/>
  <c r="E1654" i="5" s="1"/>
  <c r="X1654" i="5" s="1"/>
  <c r="V1655" i="5"/>
  <c r="E1655" i="5" s="1"/>
  <c r="X1655" i="5" s="1"/>
  <c r="V1662" i="5"/>
  <c r="E1662" i="5" s="1"/>
  <c r="X1662" i="5" s="1"/>
  <c r="V1663" i="5"/>
  <c r="E1663" i="5" s="1"/>
  <c r="X1663" i="5" s="1"/>
  <c r="V1669" i="5"/>
  <c r="E1669" i="5" s="1"/>
  <c r="X1669" i="5" s="1"/>
  <c r="V1670" i="5"/>
  <c r="E1670" i="5" s="1"/>
  <c r="X1670" i="5" s="1"/>
  <c r="E1677" i="5"/>
  <c r="X1677" i="5" s="1"/>
  <c r="V1678" i="5"/>
  <c r="E1678" i="5" s="1"/>
  <c r="X1678" i="5" s="1"/>
  <c r="V1686" i="5"/>
  <c r="E1686" i="5" s="1"/>
  <c r="X1686" i="5" s="1"/>
  <c r="V1694" i="5"/>
  <c r="E1694" i="5"/>
  <c r="X1694" i="5" s="1"/>
  <c r="E1697" i="5"/>
  <c r="X1697" i="5" s="1"/>
  <c r="V1702" i="5"/>
  <c r="E1702" i="5" s="1"/>
  <c r="X1702" i="5" s="1"/>
  <c r="V1703" i="5"/>
  <c r="E1703" i="5" s="1"/>
  <c r="X1703" i="5" s="1"/>
  <c r="E1709" i="5"/>
  <c r="X1709" i="5" s="1"/>
  <c r="V1710" i="5"/>
  <c r="E1710" i="5" s="1"/>
  <c r="X1710" i="5" s="1"/>
  <c r="V1711" i="5"/>
  <c r="E1711" i="5" s="1"/>
  <c r="X1711" i="5" s="1"/>
  <c r="V1712" i="5"/>
  <c r="E1712" i="5" s="1"/>
  <c r="X1712" i="5" s="1"/>
  <c r="V1718" i="5"/>
  <c r="E1718" i="5" s="1"/>
  <c r="X1718" i="5" s="1"/>
  <c r="V1725" i="5"/>
  <c r="E1725" i="5" s="1"/>
  <c r="X1725" i="5" s="1"/>
  <c r="V1726" i="5"/>
  <c r="E1726" i="5" s="1"/>
  <c r="X1726" i="5" s="1"/>
  <c r="E1729" i="5"/>
  <c r="X1729" i="5" s="1"/>
  <c r="V1734" i="5"/>
  <c r="E1734" i="5" s="1"/>
  <c r="X1734" i="5" s="1"/>
  <c r="V1735" i="5"/>
  <c r="E1735" i="5" s="1"/>
  <c r="X1735" i="5" s="1"/>
  <c r="V1742" i="5"/>
  <c r="E1742" i="5" s="1"/>
  <c r="X1742" i="5" s="1"/>
  <c r="E1749" i="5"/>
  <c r="X1749" i="5" s="1"/>
  <c r="V1750" i="5"/>
  <c r="E1750" i="5" s="1"/>
  <c r="X1750" i="5" s="1"/>
  <c r="V1751" i="5"/>
  <c r="E1751" i="5" s="1"/>
  <c r="X1751" i="5" s="1"/>
  <c r="V1758" i="5"/>
  <c r="E1758" i="5" s="1"/>
  <c r="X1758" i="5" s="1"/>
  <c r="V1766" i="5"/>
  <c r="E1766" i="5" s="1"/>
  <c r="X1766" i="5" s="1"/>
  <c r="V1767" i="5"/>
  <c r="E1767" i="5" s="1"/>
  <c r="X1767" i="5" s="1"/>
  <c r="V1774" i="5"/>
  <c r="E1774" i="5"/>
  <c r="X1774" i="5" s="1"/>
  <c r="V1775" i="5"/>
  <c r="E1775" i="5" s="1"/>
  <c r="X1775" i="5" s="1"/>
  <c r="E1777" i="5"/>
  <c r="X1777" i="5" s="1"/>
  <c r="V1782" i="5"/>
  <c r="E1782" i="5" s="1"/>
  <c r="X1782" i="5" s="1"/>
  <c r="V1790" i="5"/>
  <c r="E1790" i="5" s="1"/>
  <c r="X1790" i="5" s="1"/>
  <c r="V1793" i="5"/>
  <c r="E1793" i="5" s="1"/>
  <c r="X1793" i="5" s="1"/>
  <c r="V1798" i="5"/>
  <c r="E1798" i="5" s="1"/>
  <c r="X1798" i="5" s="1"/>
  <c r="V1800" i="5"/>
  <c r="E1800" i="5" s="1"/>
  <c r="X1800" i="5" s="1"/>
  <c r="V1806" i="5"/>
  <c r="E1806" i="5" s="1"/>
  <c r="X1806" i="5" s="1"/>
  <c r="V1814" i="5"/>
  <c r="E1814" i="5" s="1"/>
  <c r="X1814" i="5" s="1"/>
  <c r="V1822" i="5"/>
  <c r="E1822" i="5" s="1"/>
  <c r="X1822" i="5" s="1"/>
  <c r="V1829" i="5"/>
  <c r="E1829" i="5" s="1"/>
  <c r="X1829" i="5" s="1"/>
  <c r="V1830" i="5"/>
  <c r="E1830" i="5"/>
  <c r="X1830" i="5" s="1"/>
  <c r="V1831" i="5"/>
  <c r="E1831" i="5" s="1"/>
  <c r="X1831" i="5" s="1"/>
  <c r="V1832" i="5"/>
  <c r="E1832" i="5" s="1"/>
  <c r="X1832" i="5" s="1"/>
  <c r="V1838" i="5"/>
  <c r="E1838" i="5" s="1"/>
  <c r="X1838" i="5" s="1"/>
  <c r="V1845" i="5"/>
  <c r="E1845" i="5" s="1"/>
  <c r="X1845" i="5" s="1"/>
  <c r="V1846" i="5"/>
  <c r="E1846" i="5" s="1"/>
  <c r="X1846" i="5" s="1"/>
  <c r="V1854" i="5"/>
  <c r="E1854" i="5" s="1"/>
  <c r="X1854" i="5" s="1"/>
  <c r="V1857" i="5"/>
  <c r="E1857" i="5" s="1"/>
  <c r="X1857" i="5" s="1"/>
  <c r="V1862" i="5"/>
  <c r="E1862" i="5" s="1"/>
  <c r="X1862" i="5" s="1"/>
  <c r="E1864" i="5"/>
  <c r="X1864" i="5" s="1"/>
  <c r="V1870" i="5"/>
  <c r="E1870" i="5" s="1"/>
  <c r="X1870" i="5" s="1"/>
  <c r="V1871" i="5"/>
  <c r="E1871" i="5" s="1"/>
  <c r="X1871" i="5" s="1"/>
  <c r="E1873" i="5"/>
  <c r="X1873" i="5" s="1"/>
  <c r="V1878" i="5"/>
  <c r="E1878" i="5"/>
  <c r="X1878" i="5" s="1"/>
  <c r="V1881" i="5"/>
  <c r="E1881" i="5" s="1"/>
  <c r="X1881" i="5" s="1"/>
  <c r="V1885" i="5"/>
  <c r="E1885" i="5" s="1"/>
  <c r="X1885" i="5" s="1"/>
  <c r="V1886" i="5"/>
  <c r="E1886" i="5" s="1"/>
  <c r="X1886" i="5" s="1"/>
  <c r="V1893" i="5"/>
  <c r="E1893" i="5" s="1"/>
  <c r="X1893" i="5" s="1"/>
  <c r="V1894" i="5"/>
  <c r="E1894" i="5" s="1"/>
  <c r="X1894" i="5" s="1"/>
  <c r="E1901" i="5"/>
  <c r="X1901" i="5" s="1"/>
  <c r="V1902" i="5"/>
  <c r="E1902" i="5" s="1"/>
  <c r="X1902" i="5" s="1"/>
  <c r="V1910" i="5"/>
  <c r="E1910" i="5" s="1"/>
  <c r="X1910" i="5" s="1"/>
  <c r="V1918" i="5"/>
  <c r="E1918" i="5" s="1"/>
  <c r="X1918" i="5" s="1"/>
  <c r="V1925" i="5"/>
  <c r="E1925" i="5" s="1"/>
  <c r="X1925" i="5" s="1"/>
  <c r="V1926" i="5"/>
  <c r="E1926" i="5" s="1"/>
  <c r="X1926" i="5" s="1"/>
  <c r="V1934" i="5"/>
  <c r="E1934" i="5" s="1"/>
  <c r="X1934" i="5" s="1"/>
  <c r="V1937" i="5"/>
  <c r="E1937" i="5" s="1"/>
  <c r="X1937" i="5" s="1"/>
  <c r="V1942" i="5"/>
  <c r="E1942" i="5" s="1"/>
  <c r="X1942" i="5" s="1"/>
  <c r="V1950" i="5"/>
  <c r="E1950" i="5" s="1"/>
  <c r="X1950" i="5" s="1"/>
  <c r="V1953" i="5"/>
  <c r="E1953" i="5" s="1"/>
  <c r="X1953" i="5" s="1"/>
  <c r="V1958" i="5"/>
  <c r="E1958" i="5" s="1"/>
  <c r="X1958" i="5" s="1"/>
  <c r="V1961" i="5"/>
  <c r="E1961" i="5" s="1"/>
  <c r="X1961" i="5" s="1"/>
  <c r="V1966" i="5"/>
  <c r="E1966" i="5" s="1"/>
  <c r="X1966" i="5" s="1"/>
  <c r="V1974" i="5"/>
  <c r="E1974" i="5" s="1"/>
  <c r="X1974" i="5" s="1"/>
  <c r="E1977" i="5"/>
  <c r="X1977" i="5" s="1"/>
  <c r="V1982" i="5"/>
  <c r="E1982" i="5"/>
  <c r="X1982" i="5" s="1"/>
  <c r="V1983" i="5"/>
  <c r="E1983" i="5" s="1"/>
  <c r="X1983" i="5" s="1"/>
  <c r="V1985" i="5"/>
  <c r="E1985" i="5" s="1"/>
  <c r="X1985" i="5" s="1"/>
  <c r="V1990" i="5"/>
  <c r="E1990" i="5" s="1"/>
  <c r="X1990" i="5" s="1"/>
  <c r="V1993" i="5"/>
  <c r="E1993" i="5" s="1"/>
  <c r="X1993" i="5" s="1"/>
  <c r="V1998" i="5"/>
  <c r="E1998" i="5" s="1"/>
  <c r="X1998" i="5" s="1"/>
  <c r="V1999" i="5"/>
  <c r="E1999" i="5" s="1"/>
  <c r="X1999" i="5" s="1"/>
  <c r="V2005" i="5"/>
  <c r="E2005" i="5" s="1"/>
  <c r="X2005" i="5" s="1"/>
  <c r="V2006" i="5"/>
  <c r="E2006" i="5" s="1"/>
  <c r="X2006" i="5" s="1"/>
  <c r="V2013" i="5"/>
  <c r="E2013" i="5" s="1"/>
  <c r="X2013" i="5" s="1"/>
  <c r="V2014" i="5"/>
  <c r="E2014" i="5" s="1"/>
  <c r="X2014" i="5" s="1"/>
  <c r="V2021" i="5"/>
  <c r="E2021" i="5" s="1"/>
  <c r="X2021" i="5" s="1"/>
  <c r="V2022" i="5"/>
  <c r="E2022" i="5" s="1"/>
  <c r="X2022" i="5" s="1"/>
  <c r="V2023" i="5"/>
  <c r="E2023" i="5" s="1"/>
  <c r="X2023" i="5" s="1"/>
  <c r="V2030" i="5"/>
  <c r="E2030" i="5" s="1"/>
  <c r="X2030" i="5" s="1"/>
  <c r="V2033" i="5"/>
  <c r="E2033" i="5" s="1"/>
  <c r="X2033" i="5" s="1"/>
  <c r="V2038" i="5"/>
  <c r="E2038" i="5" s="1"/>
  <c r="X2038" i="5" s="1"/>
  <c r="V2046" i="5"/>
  <c r="E2046" i="5"/>
  <c r="X2046" i="5" s="1"/>
  <c r="V2054" i="5"/>
  <c r="E2054" i="5" s="1"/>
  <c r="X2054" i="5" s="1"/>
  <c r="V2062" i="5"/>
  <c r="E2062" i="5"/>
  <c r="X2062" i="5" s="1"/>
  <c r="V2069" i="5"/>
  <c r="E2069" i="5" s="1"/>
  <c r="X2069" i="5" s="1"/>
  <c r="V2070" i="5"/>
  <c r="E2070" i="5"/>
  <c r="X2070" i="5" s="1"/>
  <c r="V2073" i="5"/>
  <c r="E2073" i="5" s="1"/>
  <c r="X2073" i="5" s="1"/>
  <c r="V2077" i="5"/>
  <c r="E2077" i="5" s="1"/>
  <c r="X2077" i="5" s="1"/>
  <c r="V2078" i="5"/>
  <c r="E2078" i="5" s="1"/>
  <c r="X2078" i="5" s="1"/>
  <c r="V2081" i="5"/>
  <c r="E2081" i="5" s="1"/>
  <c r="X2081" i="5" s="1"/>
  <c r="V2085" i="5"/>
  <c r="E2085" i="5" s="1"/>
  <c r="X2085" i="5" s="1"/>
  <c r="V2086" i="5"/>
  <c r="E2086" i="5" s="1"/>
  <c r="X2086" i="5" s="1"/>
  <c r="V2094" i="5"/>
  <c r="E2094" i="5"/>
  <c r="X2094" i="5" s="1"/>
  <c r="V2102" i="5"/>
  <c r="E2102" i="5" s="1"/>
  <c r="X2102" i="5" s="1"/>
  <c r="V2110" i="5"/>
  <c r="E2110" i="5" s="1"/>
  <c r="X2110" i="5" s="1"/>
  <c r="V2118" i="5"/>
  <c r="E2118" i="5" s="1"/>
  <c r="X2118" i="5" s="1"/>
  <c r="V2125" i="5"/>
  <c r="E2125" i="5" s="1"/>
  <c r="X2125" i="5" s="1"/>
  <c r="V2126" i="5"/>
  <c r="E2126" i="5" s="1"/>
  <c r="X2126" i="5" s="1"/>
  <c r="V2129" i="5"/>
  <c r="E2129" i="5" s="1"/>
  <c r="X2129" i="5" s="1"/>
  <c r="V2134" i="5"/>
  <c r="E2134" i="5" s="1"/>
  <c r="X2134" i="5" s="1"/>
  <c r="V2137" i="5"/>
  <c r="E2137" i="5" s="1"/>
  <c r="X2137" i="5" s="1"/>
  <c r="V2141" i="5"/>
  <c r="E2141" i="5" s="1"/>
  <c r="X2141" i="5" s="1"/>
  <c r="V2142" i="5"/>
  <c r="E2142" i="5" s="1"/>
  <c r="X2142" i="5" s="1"/>
  <c r="V2145" i="5"/>
  <c r="E2145" i="5" s="1"/>
  <c r="X2145" i="5" s="1"/>
  <c r="V2149" i="5"/>
  <c r="E2149" i="5" s="1"/>
  <c r="X2149" i="5" s="1"/>
  <c r="V2150" i="5"/>
  <c r="E2150" i="5" s="1"/>
  <c r="X2150" i="5" s="1"/>
  <c r="V2158" i="5"/>
  <c r="E2158" i="5" s="1"/>
  <c r="X2158" i="5" s="1"/>
  <c r="V2166" i="5"/>
  <c r="E2166" i="5" s="1"/>
  <c r="X2166" i="5" s="1"/>
  <c r="V2168" i="5"/>
  <c r="E2168" i="5" s="1"/>
  <c r="X2168" i="5" s="1"/>
  <c r="V2174" i="5"/>
  <c r="E2174" i="5" s="1"/>
  <c r="X2174" i="5" s="1"/>
  <c r="V2182" i="5"/>
  <c r="E2182" i="5" s="1"/>
  <c r="X2182" i="5" s="1"/>
  <c r="V2190" i="5"/>
  <c r="E2190" i="5" s="1"/>
  <c r="X2190" i="5" s="1"/>
  <c r="V2197" i="5"/>
  <c r="E2197" i="5" s="1"/>
  <c r="X2197" i="5" s="1"/>
  <c r="V2198" i="5"/>
  <c r="E2198" i="5" s="1"/>
  <c r="X2198" i="5" s="1"/>
  <c r="V2201" i="5"/>
  <c r="E2201" i="5" s="1"/>
  <c r="X2201" i="5" s="1"/>
  <c r="V2206" i="5"/>
  <c r="E2206" i="5"/>
  <c r="X2206" i="5" s="1"/>
  <c r="V2214" i="5"/>
  <c r="E2214" i="5" s="1"/>
  <c r="X2214" i="5" s="1"/>
  <c r="V2217" i="5"/>
  <c r="E2217" i="5" s="1"/>
  <c r="X2217" i="5" s="1"/>
  <c r="V2222" i="5"/>
  <c r="E2222" i="5"/>
  <c r="X2222" i="5" s="1"/>
  <c r="V2230" i="5"/>
  <c r="E2230" i="5" s="1"/>
  <c r="X2230" i="5" s="1"/>
  <c r="V2233" i="5"/>
  <c r="E2233" i="5" s="1"/>
  <c r="X2233" i="5" s="1"/>
  <c r="V2238" i="5"/>
  <c r="E2238" i="5" s="1"/>
  <c r="X2238" i="5" s="1"/>
  <c r="V2241" i="5"/>
  <c r="E2241" i="5" s="1"/>
  <c r="X2241" i="5" s="1"/>
  <c r="V2245" i="5"/>
  <c r="E2245" i="5" s="1"/>
  <c r="X2245" i="5" s="1"/>
  <c r="V2246" i="5"/>
  <c r="E2246" i="5"/>
  <c r="X2246" i="5" s="1"/>
  <c r="V2254" i="5"/>
  <c r="E2254" i="5" s="1"/>
  <c r="X2254" i="5" s="1"/>
  <c r="V2262" i="5"/>
  <c r="E2262" i="5" s="1"/>
  <c r="X2262" i="5" s="1"/>
  <c r="V2264" i="5"/>
  <c r="E2264" i="5" s="1"/>
  <c r="X2264" i="5" s="1"/>
  <c r="V2270" i="5"/>
  <c r="E2270" i="5" s="1"/>
  <c r="X2270" i="5" s="1"/>
  <c r="V2273" i="5"/>
  <c r="E2273" i="5" s="1"/>
  <c r="X2273" i="5" s="1"/>
  <c r="V2278" i="5"/>
  <c r="E2278" i="5"/>
  <c r="X2278" i="5" s="1"/>
  <c r="V2281" i="5"/>
  <c r="E2281" i="5" s="1"/>
  <c r="X2281" i="5" s="1"/>
  <c r="V2285" i="5"/>
  <c r="E2285" i="5" s="1"/>
  <c r="X2285" i="5" s="1"/>
  <c r="V2286" i="5"/>
  <c r="E2286" i="5" s="1"/>
  <c r="X2286" i="5" s="1"/>
  <c r="V2294" i="5"/>
  <c r="E2294" i="5" s="1"/>
  <c r="X2294" i="5" s="1"/>
  <c r="V2302" i="5"/>
  <c r="E2302" i="5" s="1"/>
  <c r="X2302" i="5" s="1"/>
  <c r="V2310" i="5"/>
  <c r="E2310" i="5" s="1"/>
  <c r="X2310" i="5" s="1"/>
  <c r="V2313" i="5"/>
  <c r="E2313" i="5" s="1"/>
  <c r="X2313" i="5" s="1"/>
  <c r="V2318" i="5"/>
  <c r="E2318" i="5" s="1"/>
  <c r="X2318" i="5" s="1"/>
  <c r="V2321" i="5"/>
  <c r="E2321" i="5" s="1"/>
  <c r="X2321" i="5" s="1"/>
  <c r="V2325" i="5"/>
  <c r="E2325" i="5" s="1"/>
  <c r="X2325" i="5" s="1"/>
  <c r="V2326" i="5"/>
  <c r="E2326" i="5" s="1"/>
  <c r="X2326" i="5" s="1"/>
  <c r="V2329" i="5"/>
  <c r="E2329" i="5"/>
  <c r="X2329" i="5" s="1"/>
  <c r="V2333" i="5"/>
  <c r="E2333" i="5" s="1"/>
  <c r="X2333" i="5" s="1"/>
  <c r="V2334" i="5"/>
  <c r="E2334" i="5" s="1"/>
  <c r="X2334" i="5" s="1"/>
  <c r="V2342" i="5"/>
  <c r="E2342" i="5" s="1"/>
  <c r="X2342" i="5" s="1"/>
  <c r="V2344" i="5"/>
  <c r="E2344" i="5" s="1"/>
  <c r="X2344" i="5" s="1"/>
  <c r="V2350" i="5"/>
  <c r="E2350" i="5"/>
  <c r="X2350" i="5" s="1"/>
  <c r="E2357" i="5"/>
  <c r="X2357" i="5" s="1"/>
  <c r="V2358" i="5"/>
  <c r="E2358" i="5"/>
  <c r="X2358" i="5" s="1"/>
  <c r="V2361" i="5"/>
  <c r="E2361" i="5" s="1"/>
  <c r="X2361" i="5" s="1"/>
  <c r="V2365" i="5"/>
  <c r="E2365" i="5" s="1"/>
  <c r="X2365" i="5" s="1"/>
  <c r="V2366" i="5"/>
  <c r="E2366" i="5" s="1"/>
  <c r="X2366" i="5" s="1"/>
  <c r="V2374" i="5"/>
  <c r="E2374" i="5" s="1"/>
  <c r="X2374" i="5" s="1"/>
  <c r="V2382" i="5"/>
  <c r="E2382" i="5" s="1"/>
  <c r="X2382" i="5" s="1"/>
  <c r="V2390" i="5"/>
  <c r="E2390" i="5"/>
  <c r="X2390" i="5" s="1"/>
  <c r="V2398" i="5"/>
  <c r="E2398" i="5" s="1"/>
  <c r="X2398" i="5" s="1"/>
  <c r="V2400" i="5"/>
  <c r="E2400" i="5" s="1"/>
  <c r="X2400" i="5" s="1"/>
  <c r="V2406" i="5"/>
  <c r="E2406" i="5" s="1"/>
  <c r="X2406" i="5" s="1"/>
  <c r="V2413" i="5"/>
  <c r="E2413" i="5" s="1"/>
  <c r="X2413" i="5" s="1"/>
  <c r="V2414" i="5"/>
  <c r="E2414" i="5" s="1"/>
  <c r="X2414" i="5" s="1"/>
  <c r="V2417" i="5"/>
  <c r="E2417" i="5"/>
  <c r="X2417" i="5" s="1"/>
  <c r="V2422" i="5"/>
  <c r="E2422" i="5" s="1"/>
  <c r="X2422" i="5" s="1"/>
  <c r="V2429" i="5"/>
  <c r="E2429" i="5" s="1"/>
  <c r="X2429" i="5" s="1"/>
  <c r="V2430" i="5"/>
  <c r="E2430" i="5"/>
  <c r="X2430" i="5" s="1"/>
  <c r="V2433" i="5"/>
  <c r="E2433" i="5" s="1"/>
  <c r="X2433" i="5" s="1"/>
  <c r="V2437" i="5"/>
  <c r="E2437" i="5" s="1"/>
  <c r="X2437" i="5" s="1"/>
  <c r="V2438" i="5"/>
  <c r="E2438" i="5" s="1"/>
  <c r="X2438" i="5" s="1"/>
  <c r="V2446" i="5"/>
  <c r="E2446" i="5" s="1"/>
  <c r="X2446" i="5" s="1"/>
  <c r="V2454" i="5"/>
  <c r="E2454" i="5" s="1"/>
  <c r="X2454" i="5" s="1"/>
  <c r="V2462" i="5"/>
  <c r="E2462" i="5" s="1"/>
  <c r="X2462" i="5" s="1"/>
  <c r="V2470" i="5"/>
  <c r="E2470" i="5" s="1"/>
  <c r="X2470" i="5" s="1"/>
  <c r="V2473" i="5"/>
  <c r="E2473" i="5" s="1"/>
  <c r="X2473" i="5" s="1"/>
  <c r="V2477" i="5"/>
  <c r="E2477" i="5" s="1"/>
  <c r="X2477" i="5" s="1"/>
  <c r="V2478" i="5"/>
  <c r="E2478" i="5" s="1"/>
  <c r="X2478" i="5" s="1"/>
  <c r="V2481" i="5"/>
  <c r="E2481" i="5" s="1"/>
  <c r="X2481" i="5" s="1"/>
  <c r="V2485" i="5"/>
  <c r="E2485" i="5" s="1"/>
  <c r="X2485" i="5" s="1"/>
  <c r="V2486" i="5"/>
  <c r="E2486" i="5" s="1"/>
  <c r="X2486" i="5" s="1"/>
  <c r="V2489" i="5"/>
  <c r="E2489" i="5" s="1"/>
  <c r="X2489" i="5" s="1"/>
  <c r="V2494" i="5"/>
  <c r="E2494" i="5" s="1"/>
  <c r="X2494" i="5" s="1"/>
  <c r="E2495" i="5"/>
  <c r="X2495" i="5" s="1"/>
  <c r="F39" i="6"/>
  <c r="F98" i="6" s="1"/>
  <c r="F17" i="6"/>
  <c r="C123" i="6"/>
  <c r="C122" i="6"/>
  <c r="C121" i="6"/>
  <c r="C120" i="6"/>
  <c r="G103" i="6"/>
  <c r="G102" i="6"/>
  <c r="G101" i="6"/>
  <c r="G100" i="6"/>
  <c r="G88" i="6"/>
  <c r="G87" i="6"/>
  <c r="G86" i="6"/>
  <c r="G85" i="6"/>
  <c r="G84" i="6"/>
  <c r="G77" i="6"/>
  <c r="G76" i="6"/>
  <c r="G75" i="6"/>
  <c r="G74" i="6"/>
  <c r="G73" i="6"/>
  <c r="G72" i="6"/>
  <c r="J74" i="6"/>
  <c r="G66" i="6"/>
  <c r="G65" i="6"/>
  <c r="G64" i="6"/>
  <c r="G63" i="6"/>
  <c r="G62" i="6"/>
  <c r="G55" i="6"/>
  <c r="G54" i="6"/>
  <c r="G53" i="6"/>
  <c r="G52" i="6"/>
  <c r="G51" i="6"/>
  <c r="G50" i="6"/>
  <c r="G44" i="6"/>
  <c r="G43" i="6"/>
  <c r="G42" i="6"/>
  <c r="G41" i="6"/>
  <c r="G40" i="6"/>
  <c r="G39" i="6"/>
  <c r="G32" i="6"/>
  <c r="G31" i="6"/>
  <c r="G30" i="6"/>
  <c r="G29" i="6"/>
  <c r="G28" i="6"/>
  <c r="H7" i="6"/>
  <c r="D7" i="6"/>
  <c r="G9" i="6"/>
  <c r="H9" i="6" s="1"/>
  <c r="D9" i="6" s="1"/>
  <c r="C37" i="6"/>
  <c r="C36" i="6"/>
  <c r="C35" i="6"/>
  <c r="C34" i="6"/>
  <c r="I33" i="6"/>
  <c r="J33" i="6"/>
  <c r="I32" i="6"/>
  <c r="J32" i="6"/>
  <c r="I31" i="6"/>
  <c r="J31" i="6"/>
  <c r="I30" i="6"/>
  <c r="J30" i="6"/>
  <c r="I29" i="6"/>
  <c r="J29" i="6"/>
  <c r="B151" i="5"/>
  <c r="B152" i="5"/>
  <c r="B186" i="5"/>
  <c r="B187" i="5"/>
  <c r="B285" i="5"/>
  <c r="B286" i="5"/>
  <c r="B343" i="5"/>
  <c r="T343" i="5" s="1"/>
  <c r="B344" i="5"/>
  <c r="B390" i="5"/>
  <c r="B391" i="5"/>
  <c r="AB37" i="5"/>
  <c r="AB38" i="5"/>
  <c r="AB39" i="5"/>
  <c r="AB40" i="5"/>
  <c r="AB41" i="5"/>
  <c r="AB43" i="5"/>
  <c r="AB45" i="5"/>
  <c r="AB46" i="5"/>
  <c r="AB47" i="5"/>
  <c r="AB49" i="5"/>
  <c r="AB51" i="5"/>
  <c r="AB53" i="5"/>
  <c r="AB54" i="5"/>
  <c r="AB55" i="5"/>
  <c r="AB56" i="5"/>
  <c r="AB57" i="5"/>
  <c r="AB61" i="5"/>
  <c r="AB62" i="5"/>
  <c r="AB63" i="5"/>
  <c r="AB65" i="5"/>
  <c r="AB69" i="5"/>
  <c r="AB70" i="5"/>
  <c r="AB71" i="5"/>
  <c r="AB73" i="5"/>
  <c r="AB75" i="5"/>
  <c r="AB77" i="5"/>
  <c r="AB78" i="5"/>
  <c r="AB79" i="5"/>
  <c r="AB81" i="5"/>
  <c r="AB85" i="5"/>
  <c r="AB86" i="5"/>
  <c r="AB87" i="5"/>
  <c r="AB88" i="5"/>
  <c r="AB89" i="5"/>
  <c r="AB93" i="5"/>
  <c r="AB94" i="5"/>
  <c r="AB95" i="5"/>
  <c r="AB97" i="5"/>
  <c r="AB101" i="5"/>
  <c r="AB102" i="5"/>
  <c r="AB103" i="5"/>
  <c r="AB104" i="5"/>
  <c r="AB105" i="5"/>
  <c r="AB109" i="5"/>
  <c r="AB110" i="5"/>
  <c r="AB111" i="5"/>
  <c r="AB113" i="5"/>
  <c r="AB115" i="5"/>
  <c r="AB117" i="5"/>
  <c r="AB118" i="5"/>
  <c r="AB119" i="5"/>
  <c r="AB121" i="5"/>
  <c r="AB125" i="5"/>
  <c r="AB126" i="5"/>
  <c r="AB127" i="5"/>
  <c r="AB128" i="5"/>
  <c r="AB129" i="5"/>
  <c r="AB133" i="5"/>
  <c r="AB134" i="5"/>
  <c r="AB135" i="5"/>
  <c r="AB137" i="5"/>
  <c r="AB139" i="5"/>
  <c r="AB141" i="5"/>
  <c r="AB142" i="5"/>
  <c r="AB143" i="5"/>
  <c r="AB145" i="5"/>
  <c r="AB149" i="5"/>
  <c r="AB150" i="5"/>
  <c r="AB151" i="5"/>
  <c r="AB153" i="5"/>
  <c r="AB157" i="5"/>
  <c r="AB158" i="5"/>
  <c r="AB159" i="5"/>
  <c r="AB161" i="5"/>
  <c r="AB165" i="5"/>
  <c r="AB166" i="5"/>
  <c r="AB167" i="5"/>
  <c r="AB168" i="5"/>
  <c r="AB169" i="5"/>
  <c r="AB173" i="5"/>
  <c r="AB174" i="5"/>
  <c r="AB175" i="5"/>
  <c r="AB177" i="5"/>
  <c r="AB181" i="5"/>
  <c r="AB182" i="5"/>
  <c r="AB183" i="5"/>
  <c r="AB185" i="5"/>
  <c r="AB189" i="5"/>
  <c r="AB190" i="5"/>
  <c r="AB191" i="5"/>
  <c r="AB193" i="5"/>
  <c r="AB197" i="5"/>
  <c r="AB198" i="5"/>
  <c r="AB199" i="5"/>
  <c r="AB201" i="5"/>
  <c r="AB205" i="5"/>
  <c r="AB206" i="5"/>
  <c r="AB207" i="5"/>
  <c r="AB209" i="5"/>
  <c r="AB213" i="5"/>
  <c r="AB214" i="5"/>
  <c r="AB215" i="5"/>
  <c r="AB216" i="5"/>
  <c r="AB217" i="5"/>
  <c r="AB221" i="5"/>
  <c r="AB222" i="5"/>
  <c r="AB223" i="5"/>
  <c r="AB225" i="5"/>
  <c r="AB229" i="5"/>
  <c r="AB230" i="5"/>
  <c r="AB231" i="5"/>
  <c r="AB233" i="5"/>
  <c r="AB237" i="5"/>
  <c r="AB238" i="5"/>
  <c r="AB239" i="5"/>
  <c r="AB241" i="5"/>
  <c r="AB245" i="5"/>
  <c r="AB246" i="5"/>
  <c r="AB247" i="5"/>
  <c r="AB248" i="5"/>
  <c r="AB249" i="5"/>
  <c r="AB253" i="5"/>
  <c r="AB254" i="5"/>
  <c r="AB255" i="5"/>
  <c r="AB256" i="5"/>
  <c r="AB257" i="5"/>
  <c r="AB261" i="5"/>
  <c r="AB262" i="5"/>
  <c r="AB263" i="5"/>
  <c r="AB265" i="5"/>
  <c r="AB269" i="5"/>
  <c r="AB270" i="5"/>
  <c r="AB271" i="5"/>
  <c r="AB273" i="5"/>
  <c r="AB277" i="5"/>
  <c r="AB278" i="5"/>
  <c r="AB279" i="5"/>
  <c r="AB281" i="5"/>
  <c r="AB285" i="5"/>
  <c r="AB286" i="5"/>
  <c r="AB287" i="5"/>
  <c r="AB289" i="5"/>
  <c r="AB293" i="5"/>
  <c r="AB294" i="5"/>
  <c r="AB295" i="5"/>
  <c r="AB297" i="5"/>
  <c r="AB301" i="5"/>
  <c r="AB302" i="5"/>
  <c r="AB303" i="5"/>
  <c r="AB304" i="5"/>
  <c r="AB305" i="5"/>
  <c r="AB309" i="5"/>
  <c r="AB310" i="5"/>
  <c r="AB311" i="5"/>
  <c r="AB313" i="5"/>
  <c r="AB317" i="5"/>
  <c r="AB318" i="5"/>
  <c r="AB319" i="5"/>
  <c r="AB321" i="5"/>
  <c r="AB325" i="5"/>
  <c r="AB326" i="5"/>
  <c r="AB327" i="5"/>
  <c r="AB328" i="5"/>
  <c r="AB329" i="5"/>
  <c r="AB333" i="5"/>
  <c r="AB334" i="5"/>
  <c r="AB335" i="5"/>
  <c r="AB337" i="5"/>
  <c r="AB341" i="5"/>
  <c r="AB342" i="5"/>
  <c r="AB343" i="5"/>
  <c r="AB345" i="5"/>
  <c r="AB349" i="5"/>
  <c r="AB350" i="5"/>
  <c r="AB351" i="5"/>
  <c r="AB353" i="5"/>
  <c r="AB357" i="5"/>
  <c r="AB358" i="5"/>
  <c r="AB359" i="5"/>
  <c r="AB360" i="5"/>
  <c r="AB361" i="5"/>
  <c r="AB365" i="5"/>
  <c r="AB366" i="5"/>
  <c r="AB367" i="5"/>
  <c r="AB369" i="5"/>
  <c r="AB373" i="5"/>
  <c r="AB374" i="5"/>
  <c r="AB375" i="5"/>
  <c r="AB377" i="5"/>
  <c r="AB381" i="5"/>
  <c r="AB382" i="5"/>
  <c r="AB383" i="5"/>
  <c r="AB385" i="5"/>
  <c r="AB389" i="5"/>
  <c r="AB390" i="5"/>
  <c r="AB391" i="5"/>
  <c r="AB393" i="5"/>
  <c r="B395" i="5"/>
  <c r="B396" i="5"/>
  <c r="B397" i="5"/>
  <c r="B398" i="5"/>
  <c r="T398" i="5" s="1"/>
  <c r="B399" i="5"/>
  <c r="T399" i="5" s="1"/>
  <c r="B400" i="5"/>
  <c r="B401" i="5"/>
  <c r="B402" i="5"/>
  <c r="B403" i="5"/>
  <c r="T403" i="5" s="1"/>
  <c r="B404" i="5"/>
  <c r="B405" i="5"/>
  <c r="B406" i="5"/>
  <c r="T406" i="5" s="1"/>
  <c r="B407" i="5"/>
  <c r="T407" i="5" s="1"/>
  <c r="B408" i="5"/>
  <c r="B409" i="5"/>
  <c r="B410" i="5"/>
  <c r="B411" i="5"/>
  <c r="B412" i="5"/>
  <c r="B413" i="5"/>
  <c r="B414" i="5"/>
  <c r="T414" i="5" s="1"/>
  <c r="B415" i="5"/>
  <c r="B416" i="5"/>
  <c r="B417" i="5"/>
  <c r="B418" i="5"/>
  <c r="B419" i="5"/>
  <c r="T419" i="5" s="1"/>
  <c r="B420" i="5"/>
  <c r="B421" i="5"/>
  <c r="B422" i="5"/>
  <c r="T422" i="5" s="1"/>
  <c r="B423" i="5"/>
  <c r="T423" i="5" s="1"/>
  <c r="B424" i="5"/>
  <c r="B425" i="5"/>
  <c r="B426" i="5"/>
  <c r="B427" i="5"/>
  <c r="B428" i="5"/>
  <c r="B429" i="5"/>
  <c r="B430" i="5"/>
  <c r="T430" i="5" s="1"/>
  <c r="B431" i="5"/>
  <c r="T431" i="5" s="1"/>
  <c r="B432" i="5"/>
  <c r="B433" i="5"/>
  <c r="B434" i="5"/>
  <c r="B435" i="5"/>
  <c r="B436" i="5"/>
  <c r="B437" i="5"/>
  <c r="B438" i="5"/>
  <c r="T438" i="5" s="1"/>
  <c r="B439" i="5"/>
  <c r="T439" i="5" s="1"/>
  <c r="B440" i="5"/>
  <c r="B441" i="5"/>
  <c r="B442" i="5"/>
  <c r="B443" i="5"/>
  <c r="B444" i="5"/>
  <c r="B445" i="5"/>
  <c r="B446" i="5"/>
  <c r="T446" i="5" s="1"/>
  <c r="B447" i="5"/>
  <c r="T447" i="5" s="1"/>
  <c r="B448" i="5"/>
  <c r="B449" i="5"/>
  <c r="B450" i="5"/>
  <c r="B451" i="5"/>
  <c r="T451" i="5" s="1"/>
  <c r="B452" i="5"/>
  <c r="B453" i="5"/>
  <c r="B454" i="5"/>
  <c r="T454" i="5" s="1"/>
  <c r="B455" i="5"/>
  <c r="T455" i="5" s="1"/>
  <c r="B456" i="5"/>
  <c r="B457" i="5"/>
  <c r="B458" i="5"/>
  <c r="B459" i="5"/>
  <c r="B460" i="5"/>
  <c r="B461" i="5"/>
  <c r="B462" i="5"/>
  <c r="T462" i="5" s="1"/>
  <c r="B463" i="5"/>
  <c r="T463" i="5" s="1"/>
  <c r="B464" i="5"/>
  <c r="B465" i="5"/>
  <c r="B466" i="5"/>
  <c r="B467" i="5"/>
  <c r="B468" i="5"/>
  <c r="B469" i="5"/>
  <c r="B470" i="5"/>
  <c r="T470" i="5" s="1"/>
  <c r="B471" i="5"/>
  <c r="T471" i="5" s="1"/>
  <c r="B472" i="5"/>
  <c r="B473" i="5"/>
  <c r="B474" i="5"/>
  <c r="B475" i="5"/>
  <c r="B476" i="5"/>
  <c r="B477" i="5"/>
  <c r="B478" i="5"/>
  <c r="T478" i="5" s="1"/>
  <c r="B479" i="5"/>
  <c r="T479" i="5" s="1"/>
  <c r="B480" i="5"/>
  <c r="B481" i="5"/>
  <c r="B482" i="5"/>
  <c r="B483" i="5"/>
  <c r="T483" i="5" s="1"/>
  <c r="B484" i="5"/>
  <c r="B485" i="5"/>
  <c r="B486" i="5"/>
  <c r="T486" i="5" s="1"/>
  <c r="B487" i="5"/>
  <c r="B488" i="5"/>
  <c r="B489" i="5"/>
  <c r="B490" i="5"/>
  <c r="B491" i="5"/>
  <c r="T491" i="5" s="1"/>
  <c r="B492" i="5"/>
  <c r="B493" i="5"/>
  <c r="B494" i="5"/>
  <c r="T494" i="5" s="1"/>
  <c r="B495" i="5"/>
  <c r="T495" i="5" s="1"/>
  <c r="B496" i="5"/>
  <c r="B497" i="5"/>
  <c r="B498" i="5"/>
  <c r="B499" i="5"/>
  <c r="T499" i="5" s="1"/>
  <c r="B500" i="5"/>
  <c r="B501" i="5"/>
  <c r="B502" i="5"/>
  <c r="T502" i="5" s="1"/>
  <c r="B503" i="5"/>
  <c r="B504" i="5"/>
  <c r="B505" i="5"/>
  <c r="B506" i="5"/>
  <c r="B507" i="5"/>
  <c r="B508" i="5"/>
  <c r="B509" i="5"/>
  <c r="B510" i="5"/>
  <c r="T510" i="5" s="1"/>
  <c r="B511" i="5"/>
  <c r="T511" i="5" s="1"/>
  <c r="B512" i="5"/>
  <c r="B513" i="5"/>
  <c r="B514" i="5"/>
  <c r="B515" i="5"/>
  <c r="T515" i="5" s="1"/>
  <c r="B516" i="5"/>
  <c r="B517" i="5"/>
  <c r="B518" i="5"/>
  <c r="T518" i="5" s="1"/>
  <c r="B519" i="5"/>
  <c r="B520" i="5"/>
  <c r="B521" i="5"/>
  <c r="B522" i="5"/>
  <c r="B523" i="5"/>
  <c r="T523" i="5" s="1"/>
  <c r="B524" i="5"/>
  <c r="B525" i="5"/>
  <c r="B526" i="5"/>
  <c r="T526" i="5" s="1"/>
  <c r="B527" i="5"/>
  <c r="T527" i="5" s="1"/>
  <c r="B528" i="5"/>
  <c r="B529" i="5"/>
  <c r="B530" i="5"/>
  <c r="B531" i="5"/>
  <c r="B532" i="5"/>
  <c r="B533" i="5"/>
  <c r="B534" i="5"/>
  <c r="T534" i="5" s="1"/>
  <c r="B535" i="5"/>
  <c r="T535" i="5" s="1"/>
  <c r="B536" i="5"/>
  <c r="B537" i="5"/>
  <c r="B538" i="5"/>
  <c r="B539" i="5"/>
  <c r="T539" i="5" s="1"/>
  <c r="B540" i="5"/>
  <c r="B541" i="5"/>
  <c r="B542" i="5"/>
  <c r="T542" i="5" s="1"/>
  <c r="B543" i="5"/>
  <c r="T543" i="5" s="1"/>
  <c r="B544" i="5"/>
  <c r="B545" i="5"/>
  <c r="B546" i="5"/>
  <c r="B547" i="5"/>
  <c r="B548" i="5"/>
  <c r="B549" i="5"/>
  <c r="B550" i="5"/>
  <c r="T550" i="5" s="1"/>
  <c r="B551" i="5"/>
  <c r="T551" i="5" s="1"/>
  <c r="B552" i="5"/>
  <c r="B553" i="5"/>
  <c r="B554" i="5"/>
  <c r="B555" i="5"/>
  <c r="T555" i="5" s="1"/>
  <c r="B556" i="5"/>
  <c r="B557" i="5"/>
  <c r="B558" i="5"/>
  <c r="T558" i="5" s="1"/>
  <c r="B559" i="5"/>
  <c r="T559" i="5" s="1"/>
  <c r="B560" i="5"/>
  <c r="B561" i="5"/>
  <c r="B562" i="5"/>
  <c r="B563" i="5"/>
  <c r="B564" i="5"/>
  <c r="B565" i="5"/>
  <c r="B566" i="5"/>
  <c r="T566" i="5" s="1"/>
  <c r="B567" i="5"/>
  <c r="T567" i="5" s="1"/>
  <c r="B568" i="5"/>
  <c r="B569" i="5"/>
  <c r="B570" i="5"/>
  <c r="B571" i="5"/>
  <c r="T571" i="5" s="1"/>
  <c r="B572" i="5"/>
  <c r="B573" i="5"/>
  <c r="B574" i="5"/>
  <c r="T574" i="5" s="1"/>
  <c r="B575" i="5"/>
  <c r="T575" i="5" s="1"/>
  <c r="B576" i="5"/>
  <c r="B577" i="5"/>
  <c r="B578" i="5"/>
  <c r="B579" i="5"/>
  <c r="B580" i="5"/>
  <c r="B581" i="5"/>
  <c r="B582" i="5"/>
  <c r="T582" i="5" s="1"/>
  <c r="B583" i="5"/>
  <c r="T583" i="5" s="1"/>
  <c r="B584" i="5"/>
  <c r="B585" i="5"/>
  <c r="B586" i="5"/>
  <c r="B587" i="5"/>
  <c r="T587" i="5" s="1"/>
  <c r="B588" i="5"/>
  <c r="B589" i="5"/>
  <c r="B590" i="5"/>
  <c r="T590" i="5" s="1"/>
  <c r="B591" i="5"/>
  <c r="B592" i="5"/>
  <c r="B593" i="5"/>
  <c r="B594" i="5"/>
  <c r="B595" i="5"/>
  <c r="T595" i="5" s="1"/>
  <c r="B596" i="5"/>
  <c r="B597" i="5"/>
  <c r="B598" i="5"/>
  <c r="T598" i="5" s="1"/>
  <c r="B599" i="5"/>
  <c r="T599" i="5" s="1"/>
  <c r="B600" i="5"/>
  <c r="B601" i="5"/>
  <c r="B602" i="5"/>
  <c r="B603" i="5"/>
  <c r="T603" i="5" s="1"/>
  <c r="B604" i="5"/>
  <c r="B605" i="5"/>
  <c r="B606" i="5"/>
  <c r="T606" i="5" s="1"/>
  <c r="B607" i="5"/>
  <c r="T607" i="5" s="1"/>
  <c r="B608" i="5"/>
  <c r="B609" i="5"/>
  <c r="B610" i="5"/>
  <c r="B611" i="5"/>
  <c r="B612" i="5"/>
  <c r="B613" i="5"/>
  <c r="B614" i="5"/>
  <c r="T614" i="5" s="1"/>
  <c r="B615" i="5"/>
  <c r="T615" i="5" s="1"/>
  <c r="B616" i="5"/>
  <c r="B617" i="5"/>
  <c r="B618" i="5"/>
  <c r="B619" i="5"/>
  <c r="T619" i="5" s="1"/>
  <c r="B620" i="5"/>
  <c r="B621" i="5"/>
  <c r="B622" i="5"/>
  <c r="T622" i="5" s="1"/>
  <c r="B623" i="5"/>
  <c r="T623" i="5" s="1"/>
  <c r="B624" i="5"/>
  <c r="B625" i="5"/>
  <c r="B626" i="5"/>
  <c r="B627" i="5"/>
  <c r="B628" i="5"/>
  <c r="B629" i="5"/>
  <c r="B630" i="5"/>
  <c r="T630" i="5" s="1"/>
  <c r="B631" i="5"/>
  <c r="T631" i="5" s="1"/>
  <c r="B632" i="5"/>
  <c r="B633" i="5"/>
  <c r="B634" i="5"/>
  <c r="B635" i="5"/>
  <c r="T635" i="5" s="1"/>
  <c r="B636" i="5"/>
  <c r="B637" i="5"/>
  <c r="B638" i="5"/>
  <c r="T638" i="5" s="1"/>
  <c r="B639" i="5"/>
  <c r="T639" i="5" s="1"/>
  <c r="B640" i="5"/>
  <c r="B641" i="5"/>
  <c r="B642" i="5"/>
  <c r="B643" i="5"/>
  <c r="B644" i="5"/>
  <c r="B645" i="5"/>
  <c r="B646" i="5"/>
  <c r="T646" i="5" s="1"/>
  <c r="B647" i="5"/>
  <c r="T647" i="5" s="1"/>
  <c r="B648" i="5"/>
  <c r="B649" i="5"/>
  <c r="B650" i="5"/>
  <c r="B651" i="5"/>
  <c r="T651" i="5" s="1"/>
  <c r="B652" i="5"/>
  <c r="B653" i="5"/>
  <c r="B654" i="5"/>
  <c r="T654" i="5" s="1"/>
  <c r="B655" i="5"/>
  <c r="T655" i="5" s="1"/>
  <c r="B656" i="5"/>
  <c r="B657" i="5"/>
  <c r="B658" i="5"/>
  <c r="B659" i="5"/>
  <c r="B660" i="5"/>
  <c r="B661" i="5"/>
  <c r="B662" i="5"/>
  <c r="T662" i="5" s="1"/>
  <c r="B663" i="5"/>
  <c r="T663" i="5" s="1"/>
  <c r="B664" i="5"/>
  <c r="B665" i="5"/>
  <c r="B666" i="5"/>
  <c r="B667" i="5"/>
  <c r="T667" i="5" s="1"/>
  <c r="B668" i="5"/>
  <c r="B669" i="5"/>
  <c r="B670" i="5"/>
  <c r="T670" i="5" s="1"/>
  <c r="B671" i="5"/>
  <c r="B672" i="5"/>
  <c r="B673" i="5"/>
  <c r="B674" i="5"/>
  <c r="B675" i="5"/>
  <c r="B676" i="5"/>
  <c r="B677" i="5"/>
  <c r="B678" i="5"/>
  <c r="T678" i="5" s="1"/>
  <c r="B679" i="5"/>
  <c r="T679" i="5" s="1"/>
  <c r="B680" i="5"/>
  <c r="B681" i="5"/>
  <c r="B682" i="5"/>
  <c r="B683" i="5"/>
  <c r="B684" i="5"/>
  <c r="B685" i="5"/>
  <c r="B686" i="5"/>
  <c r="T686" i="5" s="1"/>
  <c r="B687" i="5"/>
  <c r="T687" i="5" s="1"/>
  <c r="B688" i="5"/>
  <c r="B689" i="5"/>
  <c r="B690" i="5"/>
  <c r="B691" i="5"/>
  <c r="T691" i="5" s="1"/>
  <c r="B692" i="5"/>
  <c r="B693" i="5"/>
  <c r="B694" i="5"/>
  <c r="T694" i="5" s="1"/>
  <c r="B695" i="5"/>
  <c r="T695" i="5" s="1"/>
  <c r="B696" i="5"/>
  <c r="B697" i="5"/>
  <c r="B698" i="5"/>
  <c r="B699" i="5"/>
  <c r="T699" i="5" s="1"/>
  <c r="B700" i="5"/>
  <c r="B701" i="5"/>
  <c r="B702" i="5"/>
  <c r="T702" i="5" s="1"/>
  <c r="B703" i="5"/>
  <c r="T703" i="5" s="1"/>
  <c r="B704" i="5"/>
  <c r="B705" i="5"/>
  <c r="B706" i="5"/>
  <c r="B707" i="5"/>
  <c r="B708" i="5"/>
  <c r="B709" i="5"/>
  <c r="B710" i="5"/>
  <c r="T710" i="5" s="1"/>
  <c r="B711" i="5"/>
  <c r="T711" i="5" s="1"/>
  <c r="B712" i="5"/>
  <c r="B713" i="5"/>
  <c r="B714" i="5"/>
  <c r="B715" i="5"/>
  <c r="T715" i="5" s="1"/>
  <c r="B716" i="5"/>
  <c r="B717" i="5"/>
  <c r="B718" i="5"/>
  <c r="T718" i="5" s="1"/>
  <c r="B719" i="5"/>
  <c r="T719" i="5" s="1"/>
  <c r="B720" i="5"/>
  <c r="B721" i="5"/>
  <c r="B722" i="5"/>
  <c r="B723" i="5"/>
  <c r="T723" i="5" s="1"/>
  <c r="B724" i="5"/>
  <c r="B725" i="5"/>
  <c r="B726" i="5"/>
  <c r="T726" i="5" s="1"/>
  <c r="B727" i="5"/>
  <c r="T727" i="5" s="1"/>
  <c r="B728" i="5"/>
  <c r="B729" i="5"/>
  <c r="B730" i="5"/>
  <c r="B731" i="5"/>
  <c r="B732" i="5"/>
  <c r="B733" i="5"/>
  <c r="B734" i="5"/>
  <c r="T734" i="5" s="1"/>
  <c r="B735" i="5"/>
  <c r="T735" i="5" s="1"/>
  <c r="B736" i="5"/>
  <c r="B737" i="5"/>
  <c r="B738" i="5"/>
  <c r="B739" i="5"/>
  <c r="B740" i="5"/>
  <c r="B741" i="5"/>
  <c r="B742" i="5"/>
  <c r="T742" i="5" s="1"/>
  <c r="B743" i="5"/>
  <c r="T743" i="5" s="1"/>
  <c r="B744" i="5"/>
  <c r="B745" i="5"/>
  <c r="B746" i="5"/>
  <c r="B747" i="5"/>
  <c r="B748" i="5"/>
  <c r="B749" i="5"/>
  <c r="B750" i="5"/>
  <c r="T750" i="5" s="1"/>
  <c r="B751" i="5"/>
  <c r="T751" i="5" s="1"/>
  <c r="B752" i="5"/>
  <c r="B753" i="5"/>
  <c r="B754" i="5"/>
  <c r="B755" i="5"/>
  <c r="T755" i="5" s="1"/>
  <c r="B756" i="5"/>
  <c r="B757" i="5"/>
  <c r="B758" i="5"/>
  <c r="T758" i="5" s="1"/>
  <c r="B759" i="5"/>
  <c r="T759" i="5" s="1"/>
  <c r="B760" i="5"/>
  <c r="B761" i="5"/>
  <c r="B762" i="5"/>
  <c r="B763" i="5"/>
  <c r="B764" i="5"/>
  <c r="B765" i="5"/>
  <c r="B766" i="5"/>
  <c r="T766" i="5" s="1"/>
  <c r="B767" i="5"/>
  <c r="T767" i="5" s="1"/>
  <c r="B768" i="5"/>
  <c r="B769" i="5"/>
  <c r="B770" i="5"/>
  <c r="B771" i="5"/>
  <c r="T771" i="5" s="1"/>
  <c r="B772" i="5"/>
  <c r="B773" i="5"/>
  <c r="B774" i="5"/>
  <c r="T774" i="5" s="1"/>
  <c r="B775" i="5"/>
  <c r="T775" i="5" s="1"/>
  <c r="B776" i="5"/>
  <c r="B777" i="5"/>
  <c r="B778" i="5"/>
  <c r="B779" i="5"/>
  <c r="B780" i="5"/>
  <c r="B781" i="5"/>
  <c r="B782" i="5"/>
  <c r="T782" i="5" s="1"/>
  <c r="B783" i="5"/>
  <c r="T783" i="5" s="1"/>
  <c r="B784" i="5"/>
  <c r="B785" i="5"/>
  <c r="B786" i="5"/>
  <c r="B787" i="5"/>
  <c r="T787" i="5" s="1"/>
  <c r="B788" i="5"/>
  <c r="B789" i="5"/>
  <c r="B790" i="5"/>
  <c r="T790" i="5" s="1"/>
  <c r="B791" i="5"/>
  <c r="T791" i="5" s="1"/>
  <c r="B792" i="5"/>
  <c r="B793" i="5"/>
  <c r="B794" i="5"/>
  <c r="B795" i="5"/>
  <c r="B796" i="5"/>
  <c r="B797" i="5"/>
  <c r="B798" i="5"/>
  <c r="T798" i="5" s="1"/>
  <c r="B799" i="5"/>
  <c r="T799" i="5" s="1"/>
  <c r="B800" i="5"/>
  <c r="B801" i="5"/>
  <c r="B802" i="5"/>
  <c r="B803" i="5"/>
  <c r="B804" i="5"/>
  <c r="B805" i="5"/>
  <c r="B806" i="5"/>
  <c r="T806" i="5" s="1"/>
  <c r="B807" i="5"/>
  <c r="T807" i="5" s="1"/>
  <c r="B808" i="5"/>
  <c r="B809" i="5"/>
  <c r="B810" i="5"/>
  <c r="B811" i="5"/>
  <c r="T811" i="5" s="1"/>
  <c r="B812" i="5"/>
  <c r="B813" i="5"/>
  <c r="B814" i="5"/>
  <c r="T814" i="5" s="1"/>
  <c r="B815" i="5"/>
  <c r="T815" i="5" s="1"/>
  <c r="B816" i="5"/>
  <c r="B817" i="5"/>
  <c r="B818" i="5"/>
  <c r="B819" i="5"/>
  <c r="T819" i="5" s="1"/>
  <c r="B820" i="5"/>
  <c r="B821" i="5"/>
  <c r="B822" i="5"/>
  <c r="T822" i="5" s="1"/>
  <c r="B823" i="5"/>
  <c r="T823" i="5" s="1"/>
  <c r="B824" i="5"/>
  <c r="B825" i="5"/>
  <c r="B826" i="5"/>
  <c r="B827" i="5"/>
  <c r="T827" i="5" s="1"/>
  <c r="B828" i="5"/>
  <c r="B829" i="5"/>
  <c r="B830" i="5"/>
  <c r="T830" i="5" s="1"/>
  <c r="B831" i="5"/>
  <c r="T831" i="5" s="1"/>
  <c r="B832" i="5"/>
  <c r="B833" i="5"/>
  <c r="B834" i="5"/>
  <c r="B835" i="5"/>
  <c r="B836" i="5"/>
  <c r="B837" i="5"/>
  <c r="B838" i="5"/>
  <c r="T838" i="5" s="1"/>
  <c r="B839" i="5"/>
  <c r="B840" i="5"/>
  <c r="B841" i="5"/>
  <c r="B842" i="5"/>
  <c r="B843" i="5"/>
  <c r="T843" i="5" s="1"/>
  <c r="B844" i="5"/>
  <c r="B845" i="5"/>
  <c r="B846" i="5"/>
  <c r="T846" i="5" s="1"/>
  <c r="B847" i="5"/>
  <c r="T847" i="5" s="1"/>
  <c r="B848" i="5"/>
  <c r="B849" i="5"/>
  <c r="B850" i="5"/>
  <c r="B851" i="5"/>
  <c r="T851" i="5" s="1"/>
  <c r="B852" i="5"/>
  <c r="B853" i="5"/>
  <c r="B854" i="5"/>
  <c r="T854" i="5" s="1"/>
  <c r="B855" i="5"/>
  <c r="T855" i="5" s="1"/>
  <c r="B856" i="5"/>
  <c r="B857" i="5"/>
  <c r="B858" i="5"/>
  <c r="B859" i="5"/>
  <c r="B860" i="5"/>
  <c r="B861" i="5"/>
  <c r="B862" i="5"/>
  <c r="T862" i="5" s="1"/>
  <c r="B863" i="5"/>
  <c r="B864" i="5"/>
  <c r="B865" i="5"/>
  <c r="B866" i="5"/>
  <c r="B867" i="5"/>
  <c r="T867" i="5" s="1"/>
  <c r="B868" i="5"/>
  <c r="B869" i="5"/>
  <c r="B870" i="5"/>
  <c r="T870" i="5" s="1"/>
  <c r="B871" i="5"/>
  <c r="T871" i="5" s="1"/>
  <c r="B872" i="5"/>
  <c r="B873" i="5"/>
  <c r="B874" i="5"/>
  <c r="B875" i="5"/>
  <c r="B876" i="5"/>
  <c r="B877" i="5"/>
  <c r="B878" i="5"/>
  <c r="T878" i="5" s="1"/>
  <c r="B879" i="5"/>
  <c r="T879" i="5" s="1"/>
  <c r="B880" i="5"/>
  <c r="B881" i="5"/>
  <c r="B882" i="5"/>
  <c r="B883" i="5"/>
  <c r="B884" i="5"/>
  <c r="B885" i="5"/>
  <c r="B886" i="5"/>
  <c r="T886" i="5" s="1"/>
  <c r="B887" i="5"/>
  <c r="T887" i="5" s="1"/>
  <c r="B888" i="5"/>
  <c r="B889" i="5"/>
  <c r="B890" i="5"/>
  <c r="B891" i="5"/>
  <c r="B892" i="5"/>
  <c r="B893" i="5"/>
  <c r="B894" i="5"/>
  <c r="T894" i="5" s="1"/>
  <c r="B895" i="5"/>
  <c r="T895" i="5" s="1"/>
  <c r="B896" i="5"/>
  <c r="B897" i="5"/>
  <c r="B898" i="5"/>
  <c r="B899" i="5"/>
  <c r="T899" i="5" s="1"/>
  <c r="B900" i="5"/>
  <c r="B901" i="5"/>
  <c r="B902" i="5"/>
  <c r="T902" i="5" s="1"/>
  <c r="B903" i="5"/>
  <c r="T903" i="5" s="1"/>
  <c r="B904" i="5"/>
  <c r="B905" i="5"/>
  <c r="B906" i="5"/>
  <c r="B907" i="5"/>
  <c r="B908" i="5"/>
  <c r="B909" i="5"/>
  <c r="B910" i="5"/>
  <c r="T910" i="5" s="1"/>
  <c r="B911" i="5"/>
  <c r="T911" i="5" s="1"/>
  <c r="B912" i="5"/>
  <c r="B913" i="5"/>
  <c r="B914" i="5"/>
  <c r="B915" i="5"/>
  <c r="B916" i="5"/>
  <c r="B917" i="5"/>
  <c r="B918" i="5"/>
  <c r="T918" i="5" s="1"/>
  <c r="B919" i="5"/>
  <c r="T919" i="5" s="1"/>
  <c r="B920" i="5"/>
  <c r="B921" i="5"/>
  <c r="B922" i="5"/>
  <c r="B923" i="5"/>
  <c r="T923" i="5" s="1"/>
  <c r="B924" i="5"/>
  <c r="B925" i="5"/>
  <c r="B926" i="5"/>
  <c r="T926" i="5" s="1"/>
  <c r="B927" i="5"/>
  <c r="T927" i="5" s="1"/>
  <c r="B928" i="5"/>
  <c r="B929" i="5"/>
  <c r="B930" i="5"/>
  <c r="B931" i="5"/>
  <c r="B932" i="5"/>
  <c r="B933" i="5"/>
  <c r="B934" i="5"/>
  <c r="T934" i="5" s="1"/>
  <c r="B935" i="5"/>
  <c r="T935" i="5" s="1"/>
  <c r="B936" i="5"/>
  <c r="B937" i="5"/>
  <c r="B938" i="5"/>
  <c r="B939" i="5"/>
  <c r="T939" i="5" s="1"/>
  <c r="B940" i="5"/>
  <c r="B941" i="5"/>
  <c r="B942" i="5"/>
  <c r="T942" i="5" s="1"/>
  <c r="B943" i="5"/>
  <c r="T943" i="5" s="1"/>
  <c r="B944" i="5"/>
  <c r="B945" i="5"/>
  <c r="B946" i="5"/>
  <c r="B947" i="5"/>
  <c r="B948" i="5"/>
  <c r="B949" i="5"/>
  <c r="B950" i="5"/>
  <c r="T950" i="5" s="1"/>
  <c r="B951" i="5"/>
  <c r="B952" i="5"/>
  <c r="B953" i="5"/>
  <c r="B954" i="5"/>
  <c r="B955" i="5"/>
  <c r="T955" i="5" s="1"/>
  <c r="B956" i="5"/>
  <c r="B957" i="5"/>
  <c r="B958" i="5"/>
  <c r="T958" i="5" s="1"/>
  <c r="B959" i="5"/>
  <c r="T959" i="5" s="1"/>
  <c r="B960" i="5"/>
  <c r="B961" i="5"/>
  <c r="B962" i="5"/>
  <c r="B963" i="5"/>
  <c r="B964" i="5"/>
  <c r="B965" i="5"/>
  <c r="B966" i="5"/>
  <c r="T966" i="5" s="1"/>
  <c r="B967" i="5"/>
  <c r="T967" i="5" s="1"/>
  <c r="B968" i="5"/>
  <c r="B969" i="5"/>
  <c r="B970" i="5"/>
  <c r="B971" i="5"/>
  <c r="T971" i="5" s="1"/>
  <c r="B972" i="5"/>
  <c r="B973" i="5"/>
  <c r="B974" i="5"/>
  <c r="T974" i="5" s="1"/>
  <c r="B975" i="5"/>
  <c r="T975" i="5" s="1"/>
  <c r="B976" i="5"/>
  <c r="B977" i="5"/>
  <c r="B978" i="5"/>
  <c r="B979" i="5"/>
  <c r="B980" i="5"/>
  <c r="B981" i="5"/>
  <c r="B982" i="5"/>
  <c r="T982" i="5" s="1"/>
  <c r="B983" i="5"/>
  <c r="T983" i="5" s="1"/>
  <c r="B984" i="5"/>
  <c r="B985" i="5"/>
  <c r="B986" i="5"/>
  <c r="B987" i="5"/>
  <c r="B988" i="5"/>
  <c r="B989" i="5"/>
  <c r="B990" i="5"/>
  <c r="T990" i="5" s="1"/>
  <c r="B991" i="5"/>
  <c r="T991" i="5" s="1"/>
  <c r="B992" i="5"/>
  <c r="B993" i="5"/>
  <c r="B994" i="5"/>
  <c r="B995" i="5"/>
  <c r="B996" i="5"/>
  <c r="B997" i="5"/>
  <c r="B998" i="5"/>
  <c r="T998" i="5" s="1"/>
  <c r="B999" i="5"/>
  <c r="T999" i="5" s="1"/>
  <c r="B1000" i="5"/>
  <c r="B1001" i="5"/>
  <c r="B1002" i="5"/>
  <c r="B1003" i="5"/>
  <c r="T1003" i="5" s="1"/>
  <c r="B1004" i="5"/>
  <c r="B1005" i="5"/>
  <c r="B1006" i="5"/>
  <c r="T1006" i="5" s="1"/>
  <c r="B1007" i="5"/>
  <c r="T1007" i="5" s="1"/>
  <c r="B1008" i="5"/>
  <c r="B1009" i="5"/>
  <c r="B1010" i="5"/>
  <c r="B1011" i="5"/>
  <c r="B1012" i="5"/>
  <c r="B1013" i="5"/>
  <c r="B1014" i="5"/>
  <c r="T1014" i="5" s="1"/>
  <c r="B1015" i="5"/>
  <c r="T1015" i="5" s="1"/>
  <c r="B1016" i="5"/>
  <c r="B1017" i="5"/>
  <c r="B1018" i="5"/>
  <c r="B1019" i="5"/>
  <c r="B1020" i="5"/>
  <c r="B1021" i="5"/>
  <c r="B1022" i="5"/>
  <c r="T1022" i="5" s="1"/>
  <c r="B1023" i="5"/>
  <c r="T1023" i="5" s="1"/>
  <c r="B1024" i="5"/>
  <c r="B1025" i="5"/>
  <c r="B1026" i="5"/>
  <c r="B1027" i="5"/>
  <c r="B1028" i="5"/>
  <c r="B1029" i="5"/>
  <c r="B1030" i="5"/>
  <c r="T1030" i="5" s="1"/>
  <c r="B1031" i="5"/>
  <c r="T1031" i="5" s="1"/>
  <c r="B1032" i="5"/>
  <c r="B1033" i="5"/>
  <c r="B1034" i="5"/>
  <c r="B1035" i="5"/>
  <c r="T1035" i="5" s="1"/>
  <c r="B1036" i="5"/>
  <c r="B1037" i="5"/>
  <c r="B1038" i="5"/>
  <c r="T1038" i="5" s="1"/>
  <c r="B1039" i="5"/>
  <c r="T1039" i="5" s="1"/>
  <c r="B1040" i="5"/>
  <c r="B1041" i="5"/>
  <c r="B1042" i="5"/>
  <c r="B1043" i="5"/>
  <c r="B1044" i="5"/>
  <c r="B1045" i="5"/>
  <c r="B1046" i="5"/>
  <c r="T1046" i="5" s="1"/>
  <c r="B1047" i="5"/>
  <c r="T1047" i="5" s="1"/>
  <c r="B1048" i="5"/>
  <c r="B1049" i="5"/>
  <c r="B1050" i="5"/>
  <c r="B1051" i="5"/>
  <c r="B1052" i="5"/>
  <c r="B1053" i="5"/>
  <c r="B1054" i="5"/>
  <c r="T1054" i="5" s="1"/>
  <c r="B1055" i="5"/>
  <c r="T1055" i="5" s="1"/>
  <c r="B1056" i="5"/>
  <c r="B1057" i="5"/>
  <c r="B1058" i="5"/>
  <c r="B1059" i="5"/>
  <c r="B1060" i="5"/>
  <c r="B1061" i="5"/>
  <c r="B1062" i="5"/>
  <c r="T1062" i="5" s="1"/>
  <c r="B1063" i="5"/>
  <c r="T1063" i="5" s="1"/>
  <c r="B1064" i="5"/>
  <c r="B1065" i="5"/>
  <c r="B1066" i="5"/>
  <c r="B1067" i="5"/>
  <c r="T1067" i="5" s="1"/>
  <c r="B1068" i="5"/>
  <c r="B1069" i="5"/>
  <c r="B1070" i="5"/>
  <c r="T1070" i="5" s="1"/>
  <c r="B1071" i="5"/>
  <c r="T1071" i="5" s="1"/>
  <c r="B1072" i="5"/>
  <c r="B1073" i="5"/>
  <c r="B1074" i="5"/>
  <c r="B1075" i="5"/>
  <c r="B1076" i="5"/>
  <c r="B1077" i="5"/>
  <c r="B1078" i="5"/>
  <c r="T1078" i="5" s="1"/>
  <c r="B1079" i="5"/>
  <c r="T1079" i="5" s="1"/>
  <c r="B1080" i="5"/>
  <c r="B1081" i="5"/>
  <c r="B1082" i="5"/>
  <c r="B1083" i="5"/>
  <c r="B1084" i="5"/>
  <c r="B1085" i="5"/>
  <c r="B1086" i="5"/>
  <c r="T1086" i="5" s="1"/>
  <c r="B1087" i="5"/>
  <c r="T1087" i="5" s="1"/>
  <c r="B1088" i="5"/>
  <c r="B1089" i="5"/>
  <c r="B1090" i="5"/>
  <c r="B1091" i="5"/>
  <c r="B1092" i="5"/>
  <c r="B1093" i="5"/>
  <c r="B1094" i="5"/>
  <c r="T1094" i="5" s="1"/>
  <c r="B1095" i="5"/>
  <c r="T1095" i="5" s="1"/>
  <c r="B1096" i="5"/>
  <c r="B1097" i="5"/>
  <c r="B1098" i="5"/>
  <c r="B1099" i="5"/>
  <c r="T1099" i="5" s="1"/>
  <c r="B1100" i="5"/>
  <c r="B1101" i="5"/>
  <c r="B1102" i="5"/>
  <c r="T1102" i="5" s="1"/>
  <c r="B1103" i="5"/>
  <c r="B1104" i="5"/>
  <c r="B1105" i="5"/>
  <c r="B1106" i="5"/>
  <c r="B1107" i="5"/>
  <c r="B1108" i="5"/>
  <c r="B1109" i="5"/>
  <c r="B1110" i="5"/>
  <c r="T1110" i="5" s="1"/>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S1191" i="5" s="1"/>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S1215" i="5" s="1"/>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S1247" i="5" s="1"/>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S1287" i="5" s="1"/>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S1375" i="5" s="1"/>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S1447" i="5" s="1"/>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S1511" i="5" s="1"/>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S1695" i="5" s="1"/>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T1742" i="5" s="1"/>
  <c r="B1743" i="5"/>
  <c r="T1743" i="5" s="1"/>
  <c r="B1744" i="5"/>
  <c r="B1745" i="5"/>
  <c r="B1746" i="5"/>
  <c r="B1747" i="5"/>
  <c r="B1748" i="5"/>
  <c r="B1749" i="5"/>
  <c r="B1750" i="5"/>
  <c r="T1750" i="5" s="1"/>
  <c r="B1751" i="5"/>
  <c r="T1751" i="5" s="1"/>
  <c r="B1752" i="5"/>
  <c r="B1753" i="5"/>
  <c r="B1754" i="5"/>
  <c r="B1755" i="5"/>
  <c r="B1756" i="5"/>
  <c r="B1757" i="5"/>
  <c r="B1758" i="5"/>
  <c r="T1758" i="5" s="1"/>
  <c r="B1759" i="5"/>
  <c r="T1759" i="5" s="1"/>
  <c r="B1760" i="5"/>
  <c r="B1761" i="5"/>
  <c r="B1762" i="5"/>
  <c r="B1763" i="5"/>
  <c r="B1764" i="5"/>
  <c r="B1765" i="5"/>
  <c r="B1766" i="5"/>
  <c r="T1766" i="5" s="1"/>
  <c r="B1767" i="5"/>
  <c r="T1767" i="5" s="1"/>
  <c r="B1768" i="5"/>
  <c r="B1769" i="5"/>
  <c r="B1770" i="5"/>
  <c r="B1771" i="5"/>
  <c r="B1772" i="5"/>
  <c r="B1773" i="5"/>
  <c r="B1774" i="5"/>
  <c r="T1774" i="5" s="1"/>
  <c r="B1775" i="5"/>
  <c r="T1775" i="5" s="1"/>
  <c r="B1776" i="5"/>
  <c r="B1777" i="5"/>
  <c r="B1778" i="5"/>
  <c r="B1779" i="5"/>
  <c r="B1780" i="5"/>
  <c r="B1781" i="5"/>
  <c r="B1782" i="5"/>
  <c r="T1782" i="5" s="1"/>
  <c r="B1783" i="5"/>
  <c r="B1784" i="5"/>
  <c r="B1785" i="5"/>
  <c r="B1786" i="5"/>
  <c r="B1787" i="5"/>
  <c r="B1788" i="5"/>
  <c r="B1789" i="5"/>
  <c r="B1790" i="5"/>
  <c r="T1790" i="5" s="1"/>
  <c r="B1791" i="5"/>
  <c r="B1792" i="5"/>
  <c r="B1793" i="5"/>
  <c r="B1794" i="5"/>
  <c r="B1795" i="5"/>
  <c r="B1796" i="5"/>
  <c r="B1797" i="5"/>
  <c r="B1798" i="5"/>
  <c r="T1798" i="5" s="1"/>
  <c r="B1799" i="5"/>
  <c r="B1800" i="5"/>
  <c r="B1801" i="5"/>
  <c r="B1802" i="5"/>
  <c r="B1803" i="5"/>
  <c r="B1804" i="5"/>
  <c r="B1805" i="5"/>
  <c r="B1806" i="5"/>
  <c r="T1806" i="5" s="1"/>
  <c r="B1807" i="5"/>
  <c r="T1807" i="5" s="1"/>
  <c r="B1808" i="5"/>
  <c r="B1809" i="5"/>
  <c r="B1810" i="5"/>
  <c r="B1811" i="5"/>
  <c r="B1812" i="5"/>
  <c r="B1813" i="5"/>
  <c r="B1814" i="5"/>
  <c r="T1814" i="5" s="1"/>
  <c r="B1815" i="5"/>
  <c r="T1815" i="5" s="1"/>
  <c r="B1816" i="5"/>
  <c r="B1817" i="5"/>
  <c r="B1818" i="5"/>
  <c r="B1819" i="5"/>
  <c r="B1820" i="5"/>
  <c r="B1821" i="5"/>
  <c r="B1822" i="5"/>
  <c r="T1822" i="5" s="1"/>
  <c r="B1823" i="5"/>
  <c r="T1823" i="5" s="1"/>
  <c r="B1824" i="5"/>
  <c r="B1825" i="5"/>
  <c r="B1826" i="5"/>
  <c r="B1827" i="5"/>
  <c r="B1828" i="5"/>
  <c r="B1829" i="5"/>
  <c r="B1830" i="5"/>
  <c r="T1830" i="5" s="1"/>
  <c r="B1831" i="5"/>
  <c r="B1832" i="5"/>
  <c r="B1833" i="5"/>
  <c r="B1834" i="5"/>
  <c r="B1835" i="5"/>
  <c r="B1836" i="5"/>
  <c r="B1837" i="5"/>
  <c r="B1838" i="5"/>
  <c r="T1838" i="5" s="1"/>
  <c r="B1839" i="5"/>
  <c r="T1839" i="5" s="1"/>
  <c r="B1840" i="5"/>
  <c r="B1841" i="5"/>
  <c r="B1842" i="5"/>
  <c r="B1843" i="5"/>
  <c r="B1844" i="5"/>
  <c r="B1845" i="5"/>
  <c r="B1846" i="5"/>
  <c r="T1846" i="5" s="1"/>
  <c r="B1847" i="5"/>
  <c r="T1847" i="5" s="1"/>
  <c r="B1848" i="5"/>
  <c r="B1849" i="5"/>
  <c r="B1850" i="5"/>
  <c r="B1851" i="5"/>
  <c r="B1852" i="5"/>
  <c r="B1853" i="5"/>
  <c r="B1854" i="5"/>
  <c r="T1854" i="5" s="1"/>
  <c r="B1855" i="5"/>
  <c r="B1856" i="5"/>
  <c r="B1857" i="5"/>
  <c r="B1858" i="5"/>
  <c r="B1859" i="5"/>
  <c r="B1860" i="5"/>
  <c r="B1861" i="5"/>
  <c r="B1862" i="5"/>
  <c r="T1862" i="5" s="1"/>
  <c r="B1863" i="5"/>
  <c r="B1864" i="5"/>
  <c r="B1865" i="5"/>
  <c r="B1866" i="5"/>
  <c r="B1867" i="5"/>
  <c r="B1868" i="5"/>
  <c r="B1869" i="5"/>
  <c r="B1870" i="5"/>
  <c r="T1870" i="5" s="1"/>
  <c r="B1871" i="5"/>
  <c r="T1871" i="5" s="1"/>
  <c r="B1872" i="5"/>
  <c r="B1873" i="5"/>
  <c r="B1874" i="5"/>
  <c r="B1875" i="5"/>
  <c r="B1876" i="5"/>
  <c r="B1877" i="5"/>
  <c r="B1878" i="5"/>
  <c r="T1878" i="5" s="1"/>
  <c r="B1879" i="5"/>
  <c r="T1879" i="5" s="1"/>
  <c r="B1880" i="5"/>
  <c r="B1881" i="5"/>
  <c r="B1882" i="5"/>
  <c r="B1883" i="5"/>
  <c r="B1884" i="5"/>
  <c r="B1885" i="5"/>
  <c r="B1886" i="5"/>
  <c r="T1886" i="5" s="1"/>
  <c r="B1887" i="5"/>
  <c r="T1887" i="5" s="1"/>
  <c r="B1888" i="5"/>
  <c r="B1889" i="5"/>
  <c r="B1890" i="5"/>
  <c r="B1891" i="5"/>
  <c r="B1892" i="5"/>
  <c r="B1893" i="5"/>
  <c r="B1894" i="5"/>
  <c r="T1894" i="5" s="1"/>
  <c r="B1895" i="5"/>
  <c r="T1895" i="5" s="1"/>
  <c r="B1896" i="5"/>
  <c r="B1897" i="5"/>
  <c r="B1898" i="5"/>
  <c r="B1899" i="5"/>
  <c r="B1900" i="5"/>
  <c r="B1901" i="5"/>
  <c r="B1902" i="5"/>
  <c r="T1902" i="5" s="1"/>
  <c r="B1903" i="5"/>
  <c r="T1903" i="5" s="1"/>
  <c r="B1904" i="5"/>
  <c r="B1905" i="5"/>
  <c r="B1906" i="5"/>
  <c r="B1907" i="5"/>
  <c r="B1908" i="5"/>
  <c r="B1909" i="5"/>
  <c r="B1910" i="5"/>
  <c r="T1910" i="5" s="1"/>
  <c r="B1911" i="5"/>
  <c r="T1911" i="5" s="1"/>
  <c r="B1912" i="5"/>
  <c r="B1913" i="5"/>
  <c r="B1914" i="5"/>
  <c r="B1915" i="5"/>
  <c r="B1916" i="5"/>
  <c r="B1917" i="5"/>
  <c r="B1918" i="5"/>
  <c r="T1918" i="5" s="1"/>
  <c r="B1919" i="5"/>
  <c r="B1920" i="5"/>
  <c r="B1921" i="5"/>
  <c r="B1922" i="5"/>
  <c r="B1923" i="5"/>
  <c r="B1924" i="5"/>
  <c r="B1925" i="5"/>
  <c r="B1926" i="5"/>
  <c r="T1926" i="5" s="1"/>
  <c r="B1927" i="5"/>
  <c r="B1928" i="5"/>
  <c r="B1929" i="5"/>
  <c r="B1930" i="5"/>
  <c r="B1931" i="5"/>
  <c r="B1932" i="5"/>
  <c r="B1933" i="5"/>
  <c r="B1934" i="5"/>
  <c r="T1934" i="5" s="1"/>
  <c r="B1935" i="5"/>
  <c r="T1935" i="5" s="1"/>
  <c r="B1936" i="5"/>
  <c r="B1937" i="5"/>
  <c r="B1938" i="5"/>
  <c r="B1939" i="5"/>
  <c r="B1940" i="5"/>
  <c r="B1941" i="5"/>
  <c r="B1942" i="5"/>
  <c r="T1942" i="5" s="1"/>
  <c r="B1943" i="5"/>
  <c r="T1943" i="5" s="1"/>
  <c r="B1944" i="5"/>
  <c r="B1945" i="5"/>
  <c r="B1946" i="5"/>
  <c r="B1947" i="5"/>
  <c r="B1948" i="5"/>
  <c r="B1949" i="5"/>
  <c r="B1950" i="5"/>
  <c r="T1950" i="5" s="1"/>
  <c r="B1951" i="5"/>
  <c r="T1951" i="5" s="1"/>
  <c r="B1952" i="5"/>
  <c r="B1953" i="5"/>
  <c r="B1954" i="5"/>
  <c r="B1955" i="5"/>
  <c r="B1956" i="5"/>
  <c r="B1957" i="5"/>
  <c r="B1958" i="5"/>
  <c r="T1958" i="5" s="1"/>
  <c r="B1959" i="5"/>
  <c r="T1959" i="5" s="1"/>
  <c r="B1960" i="5"/>
  <c r="B1961" i="5"/>
  <c r="B1962" i="5"/>
  <c r="B1963" i="5"/>
  <c r="B1964" i="5"/>
  <c r="B1965" i="5"/>
  <c r="B1966" i="5"/>
  <c r="T1966" i="5" s="1"/>
  <c r="B1967" i="5"/>
  <c r="T1967" i="5" s="1"/>
  <c r="B1968" i="5"/>
  <c r="B1969" i="5"/>
  <c r="B1970" i="5"/>
  <c r="B1971" i="5"/>
  <c r="B1972" i="5"/>
  <c r="B1973" i="5"/>
  <c r="B1974" i="5"/>
  <c r="T1974" i="5" s="1"/>
  <c r="B1975" i="5"/>
  <c r="T1975" i="5" s="1"/>
  <c r="B1976" i="5"/>
  <c r="B1977" i="5"/>
  <c r="B1978" i="5"/>
  <c r="B1979" i="5"/>
  <c r="B1980" i="5"/>
  <c r="B1981" i="5"/>
  <c r="B1982" i="5"/>
  <c r="T1982" i="5" s="1"/>
  <c r="B1983" i="5"/>
  <c r="B1984" i="5"/>
  <c r="B1985" i="5"/>
  <c r="B1986" i="5"/>
  <c r="B1987" i="5"/>
  <c r="B1988" i="5"/>
  <c r="B1989" i="5"/>
  <c r="B1990" i="5"/>
  <c r="T1990" i="5" s="1"/>
  <c r="B1991" i="5"/>
  <c r="B1992" i="5"/>
  <c r="B1993" i="5"/>
  <c r="B1994" i="5"/>
  <c r="B1995" i="5"/>
  <c r="B1996" i="5"/>
  <c r="B1997" i="5"/>
  <c r="B1998" i="5"/>
  <c r="B1999" i="5"/>
  <c r="T1999" i="5" s="1"/>
  <c r="B2000" i="5"/>
  <c r="B2001" i="5"/>
  <c r="B2002" i="5"/>
  <c r="B2003" i="5"/>
  <c r="B2004" i="5"/>
  <c r="B2005" i="5"/>
  <c r="B2006" i="5"/>
  <c r="T2006" i="5" s="1"/>
  <c r="B2007" i="5"/>
  <c r="T2007" i="5" s="1"/>
  <c r="B2008" i="5"/>
  <c r="B2009" i="5"/>
  <c r="B2010" i="5"/>
  <c r="B2011" i="5"/>
  <c r="B2012" i="5"/>
  <c r="B2013" i="5"/>
  <c r="B2014" i="5"/>
  <c r="T2014" i="5" s="1"/>
  <c r="B2015" i="5"/>
  <c r="T2015" i="5" s="1"/>
  <c r="B2016" i="5"/>
  <c r="B2017" i="5"/>
  <c r="B2018" i="5"/>
  <c r="B2019" i="5"/>
  <c r="B2020" i="5"/>
  <c r="B2021" i="5"/>
  <c r="B2022" i="5"/>
  <c r="T2022" i="5" s="1"/>
  <c r="B2023" i="5"/>
  <c r="T2023" i="5" s="1"/>
  <c r="B2024" i="5"/>
  <c r="B2025" i="5"/>
  <c r="B2026" i="5"/>
  <c r="B2027" i="5"/>
  <c r="B2028" i="5"/>
  <c r="B2029" i="5"/>
  <c r="B2030" i="5"/>
  <c r="T2030" i="5" s="1"/>
  <c r="B2031" i="5"/>
  <c r="T2031" i="5" s="1"/>
  <c r="B2032" i="5"/>
  <c r="B2033" i="5"/>
  <c r="B2034" i="5"/>
  <c r="B2035" i="5"/>
  <c r="B2036" i="5"/>
  <c r="B2037" i="5"/>
  <c r="B2038" i="5"/>
  <c r="T2038" i="5" s="1"/>
  <c r="B2039" i="5"/>
  <c r="T2039" i="5" s="1"/>
  <c r="B2040" i="5"/>
  <c r="B2041" i="5"/>
  <c r="B2042" i="5"/>
  <c r="B2043" i="5"/>
  <c r="B2044" i="5"/>
  <c r="B2045" i="5"/>
  <c r="B2046" i="5"/>
  <c r="T2046" i="5" s="1"/>
  <c r="B2047" i="5"/>
  <c r="B2048" i="5"/>
  <c r="B2049" i="5"/>
  <c r="B2050" i="5"/>
  <c r="B2051" i="5"/>
  <c r="B2052" i="5"/>
  <c r="B2053" i="5"/>
  <c r="B2054" i="5"/>
  <c r="T2054" i="5" s="1"/>
  <c r="B2055" i="5"/>
  <c r="B2056" i="5"/>
  <c r="B2057" i="5"/>
  <c r="B2058" i="5"/>
  <c r="B2059" i="5"/>
  <c r="B2060" i="5"/>
  <c r="B2061" i="5"/>
  <c r="B2062" i="5"/>
  <c r="T2062" i="5" s="1"/>
  <c r="B2063" i="5"/>
  <c r="T2063" i="5" s="1"/>
  <c r="B2064" i="5"/>
  <c r="B2065" i="5"/>
  <c r="B2066" i="5"/>
  <c r="B2067" i="5"/>
  <c r="B2068" i="5"/>
  <c r="B2069" i="5"/>
  <c r="B2070" i="5"/>
  <c r="T2070" i="5" s="1"/>
  <c r="B2071" i="5"/>
  <c r="T2071" i="5" s="1"/>
  <c r="B2072" i="5"/>
  <c r="B2073" i="5"/>
  <c r="B2074" i="5"/>
  <c r="B2075" i="5"/>
  <c r="B2076" i="5"/>
  <c r="B2077" i="5"/>
  <c r="B2078" i="5"/>
  <c r="T2078" i="5" s="1"/>
  <c r="B2079" i="5"/>
  <c r="T2079" i="5" s="1"/>
  <c r="B2080" i="5"/>
  <c r="B2081" i="5"/>
  <c r="B2082" i="5"/>
  <c r="B2083" i="5"/>
  <c r="B2084" i="5"/>
  <c r="B2085" i="5"/>
  <c r="B2086" i="5"/>
  <c r="T2086" i="5" s="1"/>
  <c r="B2087" i="5"/>
  <c r="T2087" i="5" s="1"/>
  <c r="B2088" i="5"/>
  <c r="B2089" i="5"/>
  <c r="B2090" i="5"/>
  <c r="B2091" i="5"/>
  <c r="B2092" i="5"/>
  <c r="B2093" i="5"/>
  <c r="B2094" i="5"/>
  <c r="T2094" i="5" s="1"/>
  <c r="B2095" i="5"/>
  <c r="T2095" i="5" s="1"/>
  <c r="B2096" i="5"/>
  <c r="B2097" i="5"/>
  <c r="B2098" i="5"/>
  <c r="B2099" i="5"/>
  <c r="B2100" i="5"/>
  <c r="B2101" i="5"/>
  <c r="B2102" i="5"/>
  <c r="T2102" i="5" s="1"/>
  <c r="B2103" i="5"/>
  <c r="T2103" i="5" s="1"/>
  <c r="B2104" i="5"/>
  <c r="B2105" i="5"/>
  <c r="B2106" i="5"/>
  <c r="B2107" i="5"/>
  <c r="B2108" i="5"/>
  <c r="B2109" i="5"/>
  <c r="B2110" i="5"/>
  <c r="T2110" i="5" s="1"/>
  <c r="B2111" i="5"/>
  <c r="B2112" i="5"/>
  <c r="B2113" i="5"/>
  <c r="B2114" i="5"/>
  <c r="B2115" i="5"/>
  <c r="B2116" i="5"/>
  <c r="B2117" i="5"/>
  <c r="B2118" i="5"/>
  <c r="T2118" i="5" s="1"/>
  <c r="B2119" i="5"/>
  <c r="B2120" i="5"/>
  <c r="B2121" i="5"/>
  <c r="B2122" i="5"/>
  <c r="B2123" i="5"/>
  <c r="B2124" i="5"/>
  <c r="B2125" i="5"/>
  <c r="B2126" i="5"/>
  <c r="T2126" i="5" s="1"/>
  <c r="B2127" i="5"/>
  <c r="T2127" i="5" s="1"/>
  <c r="B2128" i="5"/>
  <c r="B2129" i="5"/>
  <c r="B2130" i="5"/>
  <c r="B2131" i="5"/>
  <c r="B2132" i="5"/>
  <c r="B2133" i="5"/>
  <c r="B2134" i="5"/>
  <c r="T2134" i="5" s="1"/>
  <c r="B2135" i="5"/>
  <c r="T2135" i="5" s="1"/>
  <c r="B2136" i="5"/>
  <c r="B2137" i="5"/>
  <c r="B2138" i="5"/>
  <c r="B2139" i="5"/>
  <c r="B2140" i="5"/>
  <c r="B2141" i="5"/>
  <c r="B2142" i="5"/>
  <c r="T2142" i="5" s="1"/>
  <c r="B2143" i="5"/>
  <c r="T2143" i="5" s="1"/>
  <c r="B2144" i="5"/>
  <c r="B2145" i="5"/>
  <c r="B2146" i="5"/>
  <c r="B2147" i="5"/>
  <c r="B2148" i="5"/>
  <c r="B2149" i="5"/>
  <c r="B2150" i="5"/>
  <c r="B2151" i="5"/>
  <c r="B2152" i="5"/>
  <c r="B2153" i="5"/>
  <c r="B2154" i="5"/>
  <c r="B2155" i="5"/>
  <c r="B2156" i="5"/>
  <c r="B2157" i="5"/>
  <c r="B2158" i="5"/>
  <c r="B2159" i="5"/>
  <c r="T2159" i="5" s="1"/>
  <c r="B2160" i="5"/>
  <c r="B2161" i="5"/>
  <c r="B2162" i="5"/>
  <c r="B2163" i="5"/>
  <c r="B2164" i="5"/>
  <c r="B2165" i="5"/>
  <c r="B2166" i="5"/>
  <c r="T2166" i="5" s="1"/>
  <c r="B2167" i="5"/>
  <c r="T2167" i="5" s="1"/>
  <c r="B2168" i="5"/>
  <c r="B2169" i="5"/>
  <c r="B2170" i="5"/>
  <c r="B2171" i="5"/>
  <c r="B2172" i="5"/>
  <c r="B2173" i="5"/>
  <c r="B2174" i="5"/>
  <c r="T2174" i="5" s="1"/>
  <c r="B2175" i="5"/>
  <c r="B2176" i="5"/>
  <c r="B2177" i="5"/>
  <c r="B2178" i="5"/>
  <c r="B2179" i="5"/>
  <c r="B2180" i="5"/>
  <c r="B2181" i="5"/>
  <c r="B2182" i="5"/>
  <c r="T2182" i="5" s="1"/>
  <c r="B2183" i="5"/>
  <c r="B2184" i="5"/>
  <c r="B2185" i="5"/>
  <c r="B2186" i="5"/>
  <c r="B2187" i="5"/>
  <c r="B2188" i="5"/>
  <c r="B2189" i="5"/>
  <c r="B2190" i="5"/>
  <c r="T2190" i="5" s="1"/>
  <c r="B2191" i="5"/>
  <c r="T2191" i="5" s="1"/>
  <c r="B2192" i="5"/>
  <c r="B2193" i="5"/>
  <c r="B2194" i="5"/>
  <c r="B2195" i="5"/>
  <c r="B2196" i="5"/>
  <c r="B2197" i="5"/>
  <c r="B2198" i="5"/>
  <c r="T2198" i="5" s="1"/>
  <c r="B2199" i="5"/>
  <c r="T2199" i="5" s="1"/>
  <c r="B2200" i="5"/>
  <c r="B2201" i="5"/>
  <c r="B2202" i="5"/>
  <c r="B2203" i="5"/>
  <c r="B2204" i="5"/>
  <c r="B2205" i="5"/>
  <c r="B2206" i="5"/>
  <c r="T2206" i="5" s="1"/>
  <c r="B2207" i="5"/>
  <c r="T2207" i="5" s="1"/>
  <c r="B2208" i="5"/>
  <c r="B2209" i="5"/>
  <c r="B2210" i="5"/>
  <c r="B2211" i="5"/>
  <c r="B2212" i="5"/>
  <c r="B2213" i="5"/>
  <c r="B2214" i="5"/>
  <c r="T2214" i="5" s="1"/>
  <c r="B2215" i="5"/>
  <c r="T2215" i="5" s="1"/>
  <c r="B2216" i="5"/>
  <c r="B2217" i="5"/>
  <c r="B2218" i="5"/>
  <c r="B2219" i="5"/>
  <c r="B2220" i="5"/>
  <c r="B2221" i="5"/>
  <c r="B2222" i="5"/>
  <c r="B2223" i="5"/>
  <c r="T2223" i="5" s="1"/>
  <c r="B2224" i="5"/>
  <c r="B2225" i="5"/>
  <c r="B2226" i="5"/>
  <c r="B2227" i="5"/>
  <c r="B2228" i="5"/>
  <c r="B2229" i="5"/>
  <c r="B2230" i="5"/>
  <c r="T2230" i="5" s="1"/>
  <c r="B2231" i="5"/>
  <c r="T2231" i="5" s="1"/>
  <c r="B2232" i="5"/>
  <c r="B2233" i="5"/>
  <c r="B2234" i="5"/>
  <c r="B2235" i="5"/>
  <c r="B2236" i="5"/>
  <c r="B2237" i="5"/>
  <c r="B2238" i="5"/>
  <c r="T2238" i="5" s="1"/>
  <c r="B2239" i="5"/>
  <c r="B2240" i="5"/>
  <c r="B2241" i="5"/>
  <c r="B2242" i="5"/>
  <c r="B2243" i="5"/>
  <c r="B2244" i="5"/>
  <c r="B2245" i="5"/>
  <c r="B2246" i="5"/>
  <c r="T2246" i="5" s="1"/>
  <c r="B2247" i="5"/>
  <c r="B2248" i="5"/>
  <c r="B2249" i="5"/>
  <c r="B2250" i="5"/>
  <c r="B2251" i="5"/>
  <c r="B2252" i="5"/>
  <c r="B2253" i="5"/>
  <c r="B2254" i="5"/>
  <c r="T2254" i="5" s="1"/>
  <c r="B2255" i="5"/>
  <c r="T2255" i="5" s="1"/>
  <c r="B2256" i="5"/>
  <c r="B2257" i="5"/>
  <c r="B2258" i="5"/>
  <c r="B2259" i="5"/>
  <c r="B2260" i="5"/>
  <c r="B2261" i="5"/>
  <c r="B2262" i="5"/>
  <c r="T2262" i="5" s="1"/>
  <c r="B2263" i="5"/>
  <c r="T2263" i="5" s="1"/>
  <c r="B2264" i="5"/>
  <c r="B2265" i="5"/>
  <c r="B2266" i="5"/>
  <c r="B2267" i="5"/>
  <c r="B2268" i="5"/>
  <c r="B2269" i="5"/>
  <c r="B2270" i="5"/>
  <c r="T2270" i="5" s="1"/>
  <c r="B2271" i="5"/>
  <c r="T2271" i="5" s="1"/>
  <c r="B2272" i="5"/>
  <c r="B2273" i="5"/>
  <c r="B2274" i="5"/>
  <c r="B2275" i="5"/>
  <c r="B2276" i="5"/>
  <c r="B2277" i="5"/>
  <c r="B2278" i="5"/>
  <c r="T2278" i="5" s="1"/>
  <c r="B2279" i="5"/>
  <c r="T2279" i="5" s="1"/>
  <c r="B2280" i="5"/>
  <c r="B2281" i="5"/>
  <c r="B2282" i="5"/>
  <c r="B2283" i="5"/>
  <c r="B2284" i="5"/>
  <c r="B2285" i="5"/>
  <c r="B2286" i="5"/>
  <c r="T2286" i="5" s="1"/>
  <c r="B2287" i="5"/>
  <c r="B2288" i="5"/>
  <c r="B2289" i="5"/>
  <c r="B2290" i="5"/>
  <c r="B2291" i="5"/>
  <c r="B2292" i="5"/>
  <c r="B2293" i="5"/>
  <c r="B2294" i="5"/>
  <c r="T2294" i="5" s="1"/>
  <c r="B2295" i="5"/>
  <c r="T2295" i="5" s="1"/>
  <c r="B2296" i="5"/>
  <c r="B2297" i="5"/>
  <c r="B2298" i="5"/>
  <c r="B2299" i="5"/>
  <c r="B2300" i="5"/>
  <c r="B2301" i="5"/>
  <c r="B2302" i="5"/>
  <c r="T2302" i="5" s="1"/>
  <c r="B2303" i="5"/>
  <c r="B2304" i="5"/>
  <c r="B2305" i="5"/>
  <c r="B2306" i="5"/>
  <c r="B2307" i="5"/>
  <c r="B2308" i="5"/>
  <c r="B2309" i="5"/>
  <c r="B2310" i="5"/>
  <c r="T2310" i="5" s="1"/>
  <c r="B2311" i="5"/>
  <c r="B2312" i="5"/>
  <c r="B2313" i="5"/>
  <c r="B2314" i="5"/>
  <c r="B2315" i="5"/>
  <c r="B2316" i="5"/>
  <c r="B2317" i="5"/>
  <c r="B2318" i="5"/>
  <c r="T2318" i="5" s="1"/>
  <c r="B2319" i="5"/>
  <c r="T2319" i="5" s="1"/>
  <c r="B2320" i="5"/>
  <c r="B2321" i="5"/>
  <c r="B2322" i="5"/>
  <c r="B2323" i="5"/>
  <c r="B2324" i="5"/>
  <c r="B2325" i="5"/>
  <c r="B2326" i="5"/>
  <c r="T2326" i="5" s="1"/>
  <c r="B2327" i="5"/>
  <c r="T2327" i="5" s="1"/>
  <c r="B2328" i="5"/>
  <c r="B2329" i="5"/>
  <c r="B2330" i="5"/>
  <c r="B2331" i="5"/>
  <c r="B2332" i="5"/>
  <c r="B2333" i="5"/>
  <c r="B2334" i="5"/>
  <c r="T2334" i="5" s="1"/>
  <c r="B2335" i="5"/>
  <c r="T2335" i="5" s="1"/>
  <c r="B2336" i="5"/>
  <c r="B2337" i="5"/>
  <c r="B2338" i="5"/>
  <c r="B2339" i="5"/>
  <c r="B2340" i="5"/>
  <c r="B2341" i="5"/>
  <c r="B2342" i="5"/>
  <c r="T2342" i="5" s="1"/>
  <c r="B2343" i="5"/>
  <c r="T2343" i="5" s="1"/>
  <c r="B2344" i="5"/>
  <c r="B2345" i="5"/>
  <c r="B2346" i="5"/>
  <c r="B2347" i="5"/>
  <c r="B2348" i="5"/>
  <c r="B2349" i="5"/>
  <c r="B2350" i="5"/>
  <c r="T2350" i="5" s="1"/>
  <c r="B2351" i="5"/>
  <c r="T2351" i="5" s="1"/>
  <c r="B2352" i="5"/>
  <c r="B2353" i="5"/>
  <c r="B2354" i="5"/>
  <c r="B2355" i="5"/>
  <c r="B2356" i="5"/>
  <c r="B2357" i="5"/>
  <c r="B2358" i="5"/>
  <c r="T2358" i="5" s="1"/>
  <c r="B2359" i="5"/>
  <c r="T2359" i="5" s="1"/>
  <c r="B2360" i="5"/>
  <c r="B2361" i="5"/>
  <c r="B2362" i="5"/>
  <c r="B2363" i="5"/>
  <c r="B2364" i="5"/>
  <c r="B2365" i="5"/>
  <c r="B2366" i="5"/>
  <c r="T2366" i="5" s="1"/>
  <c r="B2367" i="5"/>
  <c r="B2368" i="5"/>
  <c r="B2369" i="5"/>
  <c r="B2370" i="5"/>
  <c r="B2371" i="5"/>
  <c r="B2372" i="5"/>
  <c r="B2373" i="5"/>
  <c r="B2374" i="5"/>
  <c r="T2374" i="5" s="1"/>
  <c r="B2375" i="5"/>
  <c r="B2376" i="5"/>
  <c r="B2377" i="5"/>
  <c r="B2378" i="5"/>
  <c r="B2379" i="5"/>
  <c r="B2380" i="5"/>
  <c r="B2381" i="5"/>
  <c r="B2382" i="5"/>
  <c r="T2382" i="5" s="1"/>
  <c r="B2383" i="5"/>
  <c r="T2383" i="5" s="1"/>
  <c r="B2384" i="5"/>
  <c r="B2385" i="5"/>
  <c r="B2386" i="5"/>
  <c r="B2387" i="5"/>
  <c r="B2388" i="5"/>
  <c r="B2389" i="5"/>
  <c r="B2390" i="5"/>
  <c r="B2391" i="5"/>
  <c r="T2391" i="5" s="1"/>
  <c r="B2392" i="5"/>
  <c r="B2393" i="5"/>
  <c r="B2394" i="5"/>
  <c r="B2395" i="5"/>
  <c r="B2396" i="5"/>
  <c r="B2397" i="5"/>
  <c r="B2398" i="5"/>
  <c r="T2398" i="5" s="1"/>
  <c r="B2399" i="5"/>
  <c r="T2399" i="5" s="1"/>
  <c r="B2400" i="5"/>
  <c r="B2401" i="5"/>
  <c r="B2402" i="5"/>
  <c r="B2403" i="5"/>
  <c r="B2404" i="5"/>
  <c r="B2405" i="5"/>
  <c r="B2406" i="5"/>
  <c r="T2406" i="5" s="1"/>
  <c r="B2407" i="5"/>
  <c r="T2407" i="5" s="1"/>
  <c r="B2408" i="5"/>
  <c r="B2409" i="5"/>
  <c r="B2410" i="5"/>
  <c r="B2411" i="5"/>
  <c r="B2412" i="5"/>
  <c r="B2413" i="5"/>
  <c r="B2414" i="5"/>
  <c r="T2414" i="5" s="1"/>
  <c r="B2415" i="5"/>
  <c r="T2415" i="5" s="1"/>
  <c r="B2416" i="5"/>
  <c r="B2417" i="5"/>
  <c r="B2418" i="5"/>
  <c r="B2419" i="5"/>
  <c r="B2420" i="5"/>
  <c r="B2421" i="5"/>
  <c r="B2422" i="5"/>
  <c r="T2422" i="5" s="1"/>
  <c r="B2423" i="5"/>
  <c r="T2423" i="5" s="1"/>
  <c r="B2424" i="5"/>
  <c r="B2425" i="5"/>
  <c r="B2426" i="5"/>
  <c r="B2427" i="5"/>
  <c r="B2428" i="5"/>
  <c r="B2429" i="5"/>
  <c r="B2430" i="5"/>
  <c r="T2430" i="5" s="1"/>
  <c r="B2431" i="5"/>
  <c r="B2432" i="5"/>
  <c r="B2433" i="5"/>
  <c r="B2434" i="5"/>
  <c r="B2435" i="5"/>
  <c r="B2436" i="5"/>
  <c r="B2437" i="5"/>
  <c r="B2438" i="5"/>
  <c r="T2438" i="5" s="1"/>
  <c r="B2439" i="5"/>
  <c r="B2440" i="5"/>
  <c r="B2441" i="5"/>
  <c r="B2442" i="5"/>
  <c r="B2443" i="5"/>
  <c r="B2444" i="5"/>
  <c r="B2445" i="5"/>
  <c r="B2446" i="5"/>
  <c r="T2446" i="5" s="1"/>
  <c r="B2447" i="5"/>
  <c r="T2447" i="5" s="1"/>
  <c r="B2448" i="5"/>
  <c r="B2449" i="5"/>
  <c r="B2450" i="5"/>
  <c r="B2451" i="5"/>
  <c r="B2452" i="5"/>
  <c r="B2453" i="5"/>
  <c r="B2454" i="5"/>
  <c r="T2454" i="5" s="1"/>
  <c r="B2455" i="5"/>
  <c r="T2455" i="5" s="1"/>
  <c r="B2456" i="5"/>
  <c r="B2457" i="5"/>
  <c r="B2458" i="5"/>
  <c r="B2459" i="5"/>
  <c r="B2460" i="5"/>
  <c r="B2461" i="5"/>
  <c r="B2462" i="5"/>
  <c r="T2462" i="5" s="1"/>
  <c r="B2463" i="5"/>
  <c r="T2463" i="5" s="1"/>
  <c r="B2464" i="5"/>
  <c r="B2465" i="5"/>
  <c r="B2466" i="5"/>
  <c r="B2467" i="5"/>
  <c r="B2468" i="5"/>
  <c r="B2469" i="5"/>
  <c r="B2470" i="5"/>
  <c r="T2470" i="5" s="1"/>
  <c r="B2471" i="5"/>
  <c r="T2471" i="5" s="1"/>
  <c r="B2472" i="5"/>
  <c r="B2473" i="5"/>
  <c r="B2474" i="5"/>
  <c r="B2475" i="5"/>
  <c r="B2476" i="5"/>
  <c r="B2477" i="5"/>
  <c r="B2478" i="5"/>
  <c r="T2478" i="5" s="1"/>
  <c r="B2479" i="5"/>
  <c r="T2479" i="5" s="1"/>
  <c r="B2480" i="5"/>
  <c r="B2481" i="5"/>
  <c r="B2482" i="5"/>
  <c r="B2483" i="5"/>
  <c r="B2484" i="5"/>
  <c r="B2485" i="5"/>
  <c r="B2486" i="5"/>
  <c r="T2486" i="5" s="1"/>
  <c r="B2487" i="5"/>
  <c r="T2487" i="5" s="1"/>
  <c r="B2488" i="5"/>
  <c r="B2489" i="5"/>
  <c r="B2490" i="5"/>
  <c r="B2491" i="5"/>
  <c r="B2492" i="5"/>
  <c r="B2493" i="5"/>
  <c r="B2494" i="5"/>
  <c r="B2495" i="5"/>
  <c r="S2495" i="5" s="1"/>
  <c r="B2500" i="5"/>
  <c r="AB397" i="5"/>
  <c r="AB398" i="5"/>
  <c r="AB399" i="5"/>
  <c r="AB401" i="5"/>
  <c r="AB405" i="5"/>
  <c r="AB406" i="5"/>
  <c r="AB407" i="5"/>
  <c r="AB409" i="5"/>
  <c r="AB413" i="5"/>
  <c r="AB414" i="5"/>
  <c r="AB415" i="5"/>
  <c r="AB417" i="5"/>
  <c r="AB421" i="5"/>
  <c r="AB422" i="5"/>
  <c r="AB423" i="5"/>
  <c r="AB425" i="5"/>
  <c r="AB429" i="5"/>
  <c r="AB430" i="5"/>
  <c r="AB431" i="5"/>
  <c r="AB433" i="5"/>
  <c r="AB437" i="5"/>
  <c r="AB438" i="5"/>
  <c r="AB439" i="5"/>
  <c r="AB440" i="5"/>
  <c r="AB441" i="5"/>
  <c r="AB445" i="5"/>
  <c r="AB446" i="5"/>
  <c r="AB447" i="5"/>
  <c r="AB449" i="5"/>
  <c r="AB453" i="5"/>
  <c r="AB454" i="5"/>
  <c r="AB455" i="5"/>
  <c r="AB456" i="5"/>
  <c r="AB457" i="5"/>
  <c r="AB461" i="5"/>
  <c r="AB462" i="5"/>
  <c r="AB463" i="5"/>
  <c r="AB464" i="5"/>
  <c r="AB465" i="5"/>
  <c r="AB469" i="5"/>
  <c r="AB470" i="5"/>
  <c r="AB471" i="5"/>
  <c r="AB472" i="5"/>
  <c r="AB473" i="5"/>
  <c r="AB477" i="5"/>
  <c r="AB478" i="5"/>
  <c r="AB479" i="5"/>
  <c r="AB481" i="5"/>
  <c r="AB485" i="5"/>
  <c r="AB486" i="5"/>
  <c r="AB487" i="5"/>
  <c r="AB489" i="5"/>
  <c r="AB493" i="5"/>
  <c r="AB494" i="5"/>
  <c r="AB495" i="5"/>
  <c r="AB496" i="5"/>
  <c r="AB497" i="5"/>
  <c r="AB501" i="5"/>
  <c r="AB502" i="5"/>
  <c r="AB503" i="5"/>
  <c r="AB505" i="5"/>
  <c r="AB509" i="5"/>
  <c r="AB510" i="5"/>
  <c r="AB511" i="5"/>
  <c r="AB513" i="5"/>
  <c r="AB517" i="5"/>
  <c r="AB518" i="5"/>
  <c r="AB519" i="5"/>
  <c r="AB520" i="5"/>
  <c r="AB521" i="5"/>
  <c r="AB525" i="5"/>
  <c r="AB526" i="5"/>
  <c r="AB527" i="5"/>
  <c r="AB529" i="5"/>
  <c r="AB533" i="5"/>
  <c r="AB534" i="5"/>
  <c r="AB535" i="5"/>
  <c r="AB537" i="5"/>
  <c r="AB541" i="5"/>
  <c r="AB542" i="5"/>
  <c r="AB543" i="5"/>
  <c r="AB545" i="5"/>
  <c r="AB549" i="5"/>
  <c r="AB550" i="5"/>
  <c r="AB551" i="5"/>
  <c r="AB553" i="5"/>
  <c r="AB557" i="5"/>
  <c r="AB558" i="5"/>
  <c r="AB559" i="5"/>
  <c r="AB561" i="5"/>
  <c r="AB565" i="5"/>
  <c r="AB566" i="5"/>
  <c r="AB567" i="5"/>
  <c r="AB568" i="5"/>
  <c r="AB569" i="5"/>
  <c r="AB573" i="5"/>
  <c r="AB574" i="5"/>
  <c r="AB575" i="5"/>
  <c r="AB577" i="5"/>
  <c r="AB581" i="5"/>
  <c r="AB582" i="5"/>
  <c r="AB583" i="5"/>
  <c r="AB584" i="5"/>
  <c r="AB585" i="5"/>
  <c r="AB589" i="5"/>
  <c r="AB590" i="5"/>
  <c r="AB591" i="5"/>
  <c r="AB592" i="5"/>
  <c r="AB593" i="5"/>
  <c r="AB597" i="5"/>
  <c r="AB598" i="5"/>
  <c r="AB599" i="5"/>
  <c r="AB600" i="5"/>
  <c r="AB601" i="5"/>
  <c r="AB605" i="5"/>
  <c r="AB606" i="5"/>
  <c r="AB607" i="5"/>
  <c r="AB609" i="5"/>
  <c r="AB613" i="5"/>
  <c r="AB614" i="5"/>
  <c r="AB615" i="5"/>
  <c r="AB617" i="5"/>
  <c r="AB621" i="5"/>
  <c r="AB622" i="5"/>
  <c r="AB623" i="5"/>
  <c r="AB624" i="5"/>
  <c r="AB625" i="5"/>
  <c r="AB629" i="5"/>
  <c r="AB630" i="5"/>
  <c r="AB631" i="5"/>
  <c r="AB633" i="5"/>
  <c r="AB637" i="5"/>
  <c r="AB638" i="5"/>
  <c r="AB639" i="5"/>
  <c r="AB641" i="5"/>
  <c r="AB645" i="5"/>
  <c r="AB646" i="5"/>
  <c r="AB647" i="5"/>
  <c r="AB648" i="5"/>
  <c r="AB649" i="5"/>
  <c r="AB653" i="5"/>
  <c r="AB654" i="5"/>
  <c r="AB655" i="5"/>
  <c r="AB657" i="5"/>
  <c r="AB661" i="5"/>
  <c r="AB662" i="5"/>
  <c r="AB663" i="5"/>
  <c r="AB665" i="5"/>
  <c r="AB669" i="5"/>
  <c r="AB670" i="5"/>
  <c r="AB671" i="5"/>
  <c r="AB673" i="5"/>
  <c r="AB677" i="5"/>
  <c r="AB678" i="5"/>
  <c r="AB679" i="5"/>
  <c r="AB681" i="5"/>
  <c r="AB685" i="5"/>
  <c r="AB686" i="5"/>
  <c r="AB687" i="5"/>
  <c r="AB689" i="5"/>
  <c r="AB693" i="5"/>
  <c r="AB694" i="5"/>
  <c r="AB695" i="5"/>
  <c r="AB696" i="5"/>
  <c r="AB697" i="5"/>
  <c r="AB701" i="5"/>
  <c r="AB702" i="5"/>
  <c r="AB703" i="5"/>
  <c r="AB705" i="5"/>
  <c r="AB709" i="5"/>
  <c r="AB710" i="5"/>
  <c r="AB711" i="5"/>
  <c r="AB712" i="5"/>
  <c r="AB713" i="5"/>
  <c r="AB717" i="5"/>
  <c r="AB718" i="5"/>
  <c r="AB719" i="5"/>
  <c r="AB720" i="5"/>
  <c r="AB721" i="5"/>
  <c r="AB725" i="5"/>
  <c r="AB726" i="5"/>
  <c r="AB727" i="5"/>
  <c r="AB728" i="5"/>
  <c r="AB729" i="5"/>
  <c r="AB733" i="5"/>
  <c r="AB734" i="5"/>
  <c r="AB735" i="5"/>
  <c r="AB737" i="5"/>
  <c r="AB741" i="5"/>
  <c r="AB742" i="5"/>
  <c r="AB743" i="5"/>
  <c r="AB745" i="5"/>
  <c r="AB749" i="5"/>
  <c r="AB750" i="5"/>
  <c r="AB751" i="5"/>
  <c r="AB752" i="5"/>
  <c r="AB753" i="5"/>
  <c r="AB757" i="5"/>
  <c r="AB758" i="5"/>
  <c r="AB759" i="5"/>
  <c r="AB761" i="5"/>
  <c r="AB765" i="5"/>
  <c r="AB766" i="5"/>
  <c r="AB767" i="5"/>
  <c r="AB769" i="5"/>
  <c r="AB773" i="5"/>
  <c r="AB774" i="5"/>
  <c r="AB775" i="5"/>
  <c r="AB776" i="5"/>
  <c r="AB777" i="5"/>
  <c r="AB781" i="5"/>
  <c r="AB782" i="5"/>
  <c r="AB783" i="5"/>
  <c r="AB785" i="5"/>
  <c r="AB789" i="5"/>
  <c r="AB790" i="5"/>
  <c r="AB791" i="5"/>
  <c r="AB793" i="5"/>
  <c r="AB797" i="5"/>
  <c r="AB798" i="5"/>
  <c r="AB799" i="5"/>
  <c r="AB801" i="5"/>
  <c r="AB805" i="5"/>
  <c r="AB806" i="5"/>
  <c r="AB807" i="5"/>
  <c r="AB809" i="5"/>
  <c r="AB813" i="5"/>
  <c r="AB814" i="5"/>
  <c r="AB815" i="5"/>
  <c r="AB817" i="5"/>
  <c r="AB821" i="5"/>
  <c r="AB822" i="5"/>
  <c r="AB823" i="5"/>
  <c r="AB824" i="5"/>
  <c r="AB825" i="5"/>
  <c r="AB829" i="5"/>
  <c r="AB830" i="5"/>
  <c r="AB831" i="5"/>
  <c r="AB833" i="5"/>
  <c r="AB837" i="5"/>
  <c r="AB838" i="5"/>
  <c r="AB839" i="5"/>
  <c r="AB840" i="5"/>
  <c r="AB841" i="5"/>
  <c r="AB845" i="5"/>
  <c r="AB846" i="5"/>
  <c r="AB847" i="5"/>
  <c r="AB848" i="5"/>
  <c r="AB849" i="5"/>
  <c r="AB853" i="5"/>
  <c r="AB854" i="5"/>
  <c r="AB855" i="5"/>
  <c r="AB856" i="5"/>
  <c r="AB857" i="5"/>
  <c r="AB861" i="5"/>
  <c r="AB862" i="5"/>
  <c r="AB863" i="5"/>
  <c r="AB865" i="5"/>
  <c r="AB869" i="5"/>
  <c r="AB870" i="5"/>
  <c r="AB871" i="5"/>
  <c r="AB873" i="5"/>
  <c r="AB877" i="5"/>
  <c r="AB878" i="5"/>
  <c r="AB879" i="5"/>
  <c r="AB880" i="5"/>
  <c r="AB881" i="5"/>
  <c r="AB885" i="5"/>
  <c r="AB886" i="5"/>
  <c r="AB887" i="5"/>
  <c r="AB889" i="5"/>
  <c r="AB893" i="5"/>
  <c r="AB894" i="5"/>
  <c r="AB895" i="5"/>
  <c r="AB897" i="5"/>
  <c r="AB901" i="5"/>
  <c r="AB902" i="5"/>
  <c r="AB903" i="5"/>
  <c r="AB904" i="5"/>
  <c r="AB905" i="5"/>
  <c r="AB909" i="5"/>
  <c r="AB910" i="5"/>
  <c r="AB911" i="5"/>
  <c r="AB913" i="5"/>
  <c r="AB917" i="5"/>
  <c r="AB918" i="5"/>
  <c r="AB919" i="5"/>
  <c r="AB921" i="5"/>
  <c r="AB925" i="5"/>
  <c r="AB926" i="5"/>
  <c r="AB927" i="5"/>
  <c r="AB929" i="5"/>
  <c r="AB933" i="5"/>
  <c r="AB934" i="5"/>
  <c r="AB935" i="5"/>
  <c r="AB937" i="5"/>
  <c r="AB941" i="5"/>
  <c r="AB942" i="5"/>
  <c r="AB943" i="5"/>
  <c r="AB945" i="5"/>
  <c r="AB949" i="5"/>
  <c r="AB950" i="5"/>
  <c r="AB951" i="5"/>
  <c r="AB952" i="5"/>
  <c r="AB953" i="5"/>
  <c r="AB957" i="5"/>
  <c r="AB958" i="5"/>
  <c r="AB959" i="5"/>
  <c r="AB961" i="5"/>
  <c r="AB965" i="5"/>
  <c r="AB966" i="5"/>
  <c r="AB967" i="5"/>
  <c r="AB968" i="5"/>
  <c r="AB969" i="5"/>
  <c r="AB973" i="5"/>
  <c r="AB974" i="5"/>
  <c r="AB975" i="5"/>
  <c r="AB976" i="5"/>
  <c r="AB977" i="5"/>
  <c r="AB981" i="5"/>
  <c r="AB982" i="5"/>
  <c r="AB983" i="5"/>
  <c r="AB984" i="5"/>
  <c r="AB985" i="5"/>
  <c r="AB989" i="5"/>
  <c r="AB990" i="5"/>
  <c r="AB991" i="5"/>
  <c r="AB993" i="5"/>
  <c r="AB997" i="5"/>
  <c r="AB998" i="5"/>
  <c r="AB999" i="5"/>
  <c r="AB1001" i="5"/>
  <c r="AB1005" i="5"/>
  <c r="AB1006" i="5"/>
  <c r="AB1007" i="5"/>
  <c r="AB1008" i="5"/>
  <c r="AB1009" i="5"/>
  <c r="AB1013" i="5"/>
  <c r="AB1014" i="5"/>
  <c r="AB1015" i="5"/>
  <c r="AB1017" i="5"/>
  <c r="AB1021" i="5"/>
  <c r="AB1022" i="5"/>
  <c r="AB1023" i="5"/>
  <c r="AB1025" i="5"/>
  <c r="AB1029" i="5"/>
  <c r="AB1030" i="5"/>
  <c r="AB1031" i="5"/>
  <c r="AB1032" i="5"/>
  <c r="AB1033" i="5"/>
  <c r="AB1037" i="5"/>
  <c r="AB1038" i="5"/>
  <c r="AB1039" i="5"/>
  <c r="AB1041" i="5"/>
  <c r="AB1045" i="5"/>
  <c r="AB1046" i="5"/>
  <c r="AB1047" i="5"/>
  <c r="AB1049" i="5"/>
  <c r="AB1053" i="5"/>
  <c r="AB1054" i="5"/>
  <c r="AB1055" i="5"/>
  <c r="AB1057" i="5"/>
  <c r="AB1061" i="5"/>
  <c r="AB1062" i="5"/>
  <c r="AB1063" i="5"/>
  <c r="AB1065" i="5"/>
  <c r="AB1069" i="5"/>
  <c r="AB1070" i="5"/>
  <c r="AB1071" i="5"/>
  <c r="AB1073" i="5"/>
  <c r="AB1077" i="5"/>
  <c r="AB1078" i="5"/>
  <c r="AB1079" i="5"/>
  <c r="AB1080" i="5"/>
  <c r="AB1081" i="5"/>
  <c r="AB1085" i="5"/>
  <c r="AB1086" i="5"/>
  <c r="AB1087" i="5"/>
  <c r="AB1089" i="5"/>
  <c r="AB1093" i="5"/>
  <c r="AB1094" i="5"/>
  <c r="AB1095" i="5"/>
  <c r="AB1096" i="5"/>
  <c r="AB1097" i="5"/>
  <c r="AB1101" i="5"/>
  <c r="AB1102" i="5"/>
  <c r="AB1103" i="5"/>
  <c r="AB1104" i="5"/>
  <c r="AB1105" i="5"/>
  <c r="AB1109" i="5"/>
  <c r="AB1110" i="5"/>
  <c r="AB1111" i="5"/>
  <c r="AB1112" i="5"/>
  <c r="AB1113" i="5"/>
  <c r="AB1117" i="5"/>
  <c r="AB1118" i="5"/>
  <c r="AB1119" i="5"/>
  <c r="AB1121" i="5"/>
  <c r="AB1125" i="5"/>
  <c r="AB1126" i="5"/>
  <c r="AB1127" i="5"/>
  <c r="AB1129" i="5"/>
  <c r="AB1133" i="5"/>
  <c r="AB1134" i="5"/>
  <c r="AB1135" i="5"/>
  <c r="AB1136" i="5"/>
  <c r="AB1137" i="5"/>
  <c r="AB1141" i="5"/>
  <c r="AB1142" i="5"/>
  <c r="AB1143" i="5"/>
  <c r="AB1145" i="5"/>
  <c r="AB1149" i="5"/>
  <c r="AB1150" i="5"/>
  <c r="AB1151" i="5"/>
  <c r="AB1153" i="5"/>
  <c r="AB1157" i="5"/>
  <c r="AB1158" i="5"/>
  <c r="AB1159" i="5"/>
  <c r="AB1160" i="5"/>
  <c r="AB1161" i="5"/>
  <c r="AB1165" i="5"/>
  <c r="AB1166" i="5"/>
  <c r="AB1167" i="5"/>
  <c r="AB1169" i="5"/>
  <c r="AB1173" i="5"/>
  <c r="AB1174" i="5"/>
  <c r="AB1175" i="5"/>
  <c r="AB1177" i="5"/>
  <c r="AB1181" i="5"/>
  <c r="AB1182" i="5"/>
  <c r="AB1183" i="5"/>
  <c r="AB1185" i="5"/>
  <c r="AB1189" i="5"/>
  <c r="AB1190" i="5"/>
  <c r="AB1191" i="5"/>
  <c r="AB1193" i="5"/>
  <c r="AB1197" i="5"/>
  <c r="AB1198" i="5"/>
  <c r="AB1199" i="5"/>
  <c r="AB1201" i="5"/>
  <c r="AB1205" i="5"/>
  <c r="AB1206" i="5"/>
  <c r="AB1207" i="5"/>
  <c r="AB1208" i="5"/>
  <c r="AB1209" i="5"/>
  <c r="AB1213" i="5"/>
  <c r="AB1214" i="5"/>
  <c r="AB1215" i="5"/>
  <c r="AB1217" i="5"/>
  <c r="AB1221" i="5"/>
  <c r="AB1222" i="5"/>
  <c r="AB1223" i="5"/>
  <c r="AB1224" i="5"/>
  <c r="AB1225" i="5"/>
  <c r="AB1229" i="5"/>
  <c r="AB1230" i="5"/>
  <c r="AB1231" i="5"/>
  <c r="AB1232" i="5"/>
  <c r="AB1233" i="5"/>
  <c r="AB1237" i="5"/>
  <c r="AB1238" i="5"/>
  <c r="AB1239" i="5"/>
  <c r="AB1240" i="5"/>
  <c r="AB1241" i="5"/>
  <c r="AB1245" i="5"/>
  <c r="AB1246" i="5"/>
  <c r="AB1247" i="5"/>
  <c r="AB1249" i="5"/>
  <c r="AB1253" i="5"/>
  <c r="AB1254" i="5"/>
  <c r="AB1255" i="5"/>
  <c r="AB1257" i="5"/>
  <c r="AB1261" i="5"/>
  <c r="AB1262" i="5"/>
  <c r="AB1263" i="5"/>
  <c r="AB1264" i="5"/>
  <c r="AB1265" i="5"/>
  <c r="AB1269" i="5"/>
  <c r="AB1270" i="5"/>
  <c r="AB1271" i="5"/>
  <c r="AB1273" i="5"/>
  <c r="AB1277" i="5"/>
  <c r="AB1278" i="5"/>
  <c r="AB1279" i="5"/>
  <c r="AB1281" i="5"/>
  <c r="AB1285" i="5"/>
  <c r="AB1286" i="5"/>
  <c r="AB1287" i="5"/>
  <c r="AB1288" i="5"/>
  <c r="AB1289" i="5"/>
  <c r="AB1293" i="5"/>
  <c r="AB1294" i="5"/>
  <c r="AB1295" i="5"/>
  <c r="AB1297" i="5"/>
  <c r="AB1301" i="5"/>
  <c r="AB1302" i="5"/>
  <c r="AB1303" i="5"/>
  <c r="AB1305" i="5"/>
  <c r="AB1309" i="5"/>
  <c r="AB1310" i="5"/>
  <c r="AB1311" i="5"/>
  <c r="AB1313" i="5"/>
  <c r="AB1317" i="5"/>
  <c r="AB1318" i="5"/>
  <c r="AB1319" i="5"/>
  <c r="AB1321" i="5"/>
  <c r="AB1325" i="5"/>
  <c r="AB1326" i="5"/>
  <c r="AB1327" i="5"/>
  <c r="AB1329" i="5"/>
  <c r="AB1333" i="5"/>
  <c r="AB1334" i="5"/>
  <c r="AB1335" i="5"/>
  <c r="AB1336" i="5"/>
  <c r="AB1337" i="5"/>
  <c r="AB1341" i="5"/>
  <c r="AB1342" i="5"/>
  <c r="AB1343" i="5"/>
  <c r="AB1345" i="5"/>
  <c r="AB1349" i="5"/>
  <c r="AB1350" i="5"/>
  <c r="AB1351" i="5"/>
  <c r="AB1352" i="5"/>
  <c r="AB1353" i="5"/>
  <c r="AB1357" i="5"/>
  <c r="AB1358" i="5"/>
  <c r="AB1359" i="5"/>
  <c r="AB1360" i="5"/>
  <c r="AB1361" i="5"/>
  <c r="AB1365" i="5"/>
  <c r="AB1366" i="5"/>
  <c r="AB1367" i="5"/>
  <c r="AB1368" i="5"/>
  <c r="AB1369" i="5"/>
  <c r="AB1373" i="5"/>
  <c r="AB1374" i="5"/>
  <c r="AB1375" i="5"/>
  <c r="AB1377" i="5"/>
  <c r="AB1381" i="5"/>
  <c r="AB1382" i="5"/>
  <c r="AB1383" i="5"/>
  <c r="AB1385" i="5"/>
  <c r="AB1389" i="5"/>
  <c r="AB1390" i="5"/>
  <c r="AB1391" i="5"/>
  <c r="AB1392" i="5"/>
  <c r="AB1393" i="5"/>
  <c r="AB1397" i="5"/>
  <c r="AB1398" i="5"/>
  <c r="AB1399" i="5"/>
  <c r="AB1401" i="5"/>
  <c r="AB1405" i="5"/>
  <c r="AB1406" i="5"/>
  <c r="AB1407" i="5"/>
  <c r="AB1409" i="5"/>
  <c r="AB1413" i="5"/>
  <c r="AB1414" i="5"/>
  <c r="AB1415" i="5"/>
  <c r="AB1416" i="5"/>
  <c r="AB1417" i="5"/>
  <c r="AB1421" i="5"/>
  <c r="AB1422" i="5"/>
  <c r="AB1423" i="5"/>
  <c r="AB1425" i="5"/>
  <c r="AB1429" i="5"/>
  <c r="AB1430" i="5"/>
  <c r="AB1431" i="5"/>
  <c r="AB1433" i="5"/>
  <c r="AB1437" i="5"/>
  <c r="AB1438" i="5"/>
  <c r="AB1439" i="5"/>
  <c r="AB1441" i="5"/>
  <c r="AB1445" i="5"/>
  <c r="AB1446" i="5"/>
  <c r="AB1447" i="5"/>
  <c r="AB1449" i="5"/>
  <c r="AB1453" i="5"/>
  <c r="AB1454" i="5"/>
  <c r="AB1455" i="5"/>
  <c r="AB1457" i="5"/>
  <c r="AB1461" i="5"/>
  <c r="AB1462" i="5"/>
  <c r="AB1463" i="5"/>
  <c r="AB1464" i="5"/>
  <c r="AB1465" i="5"/>
  <c r="AB1469" i="5"/>
  <c r="AB1470" i="5"/>
  <c r="AB1471" i="5"/>
  <c r="AB1473" i="5"/>
  <c r="AB1477" i="5"/>
  <c r="AB1478" i="5"/>
  <c r="AB1479" i="5"/>
  <c r="AB1480" i="5"/>
  <c r="AB1481" i="5"/>
  <c r="AB1485" i="5"/>
  <c r="AB1486" i="5"/>
  <c r="AB1487" i="5"/>
  <c r="AB1488" i="5"/>
  <c r="AB1489" i="5"/>
  <c r="AB1493" i="5"/>
  <c r="AB1494" i="5"/>
  <c r="AB1495" i="5"/>
  <c r="AB1496" i="5"/>
  <c r="AB1497" i="5"/>
  <c r="AB1501" i="5"/>
  <c r="AB1502" i="5"/>
  <c r="AB1503" i="5"/>
  <c r="AB1505" i="5"/>
  <c r="AB1509" i="5"/>
  <c r="AB1510" i="5"/>
  <c r="AB1511" i="5"/>
  <c r="AB1513" i="5"/>
  <c r="AB1517" i="5"/>
  <c r="AB1518" i="5"/>
  <c r="AB1519" i="5"/>
  <c r="AB1520" i="5"/>
  <c r="AB1521" i="5"/>
  <c r="AB1525" i="5"/>
  <c r="AB1526" i="5"/>
  <c r="AB1527" i="5"/>
  <c r="AB1529" i="5"/>
  <c r="AB1533" i="5"/>
  <c r="AB1534" i="5"/>
  <c r="AB1535" i="5"/>
  <c r="AB1537" i="5"/>
  <c r="AB1541" i="5"/>
  <c r="AB1542" i="5"/>
  <c r="AB1543" i="5"/>
  <c r="AB1544" i="5"/>
  <c r="AB1545" i="5"/>
  <c r="AB1549" i="5"/>
  <c r="AB1550" i="5"/>
  <c r="AB1551" i="5"/>
  <c r="AB1553" i="5"/>
  <c r="AB1557" i="5"/>
  <c r="AB1558" i="5"/>
  <c r="AB1559" i="5"/>
  <c r="AB1561" i="5"/>
  <c r="AB1565" i="5"/>
  <c r="AB1566" i="5"/>
  <c r="AB1567" i="5"/>
  <c r="AB1569" i="5"/>
  <c r="AB1573" i="5"/>
  <c r="AB1574" i="5"/>
  <c r="AB1575" i="5"/>
  <c r="AB1577" i="5"/>
  <c r="AB1581" i="5"/>
  <c r="AB1582" i="5"/>
  <c r="AB1583" i="5"/>
  <c r="AB1585" i="5"/>
  <c r="AB1589" i="5"/>
  <c r="AB1590" i="5"/>
  <c r="AB1591" i="5"/>
  <c r="AB1592" i="5"/>
  <c r="AB1593" i="5"/>
  <c r="AB1597" i="5"/>
  <c r="AB1598" i="5"/>
  <c r="AB1599" i="5"/>
  <c r="AB1601" i="5"/>
  <c r="AB1605" i="5"/>
  <c r="AB1606" i="5"/>
  <c r="AB1607" i="5"/>
  <c r="AB1608" i="5"/>
  <c r="AB1609" i="5"/>
  <c r="AB1613" i="5"/>
  <c r="AB1614" i="5"/>
  <c r="AB1615" i="5"/>
  <c r="AB1616" i="5"/>
  <c r="AB1617" i="5"/>
  <c r="AB1621" i="5"/>
  <c r="AB1622" i="5"/>
  <c r="AB1623" i="5"/>
  <c r="AB1624" i="5"/>
  <c r="AB1625" i="5"/>
  <c r="AB1629" i="5"/>
  <c r="AB1630" i="5"/>
  <c r="AB1631" i="5"/>
  <c r="AB1633" i="5"/>
  <c r="AB1637" i="5"/>
  <c r="AB1638" i="5"/>
  <c r="AB1639" i="5"/>
  <c r="AB1641" i="5"/>
  <c r="AB1645" i="5"/>
  <c r="AB1646" i="5"/>
  <c r="AB1647" i="5"/>
  <c r="AB1648" i="5"/>
  <c r="AB1649" i="5"/>
  <c r="AB1653" i="5"/>
  <c r="AB1654" i="5"/>
  <c r="AB1655" i="5"/>
  <c r="AB1657" i="5"/>
  <c r="AB1661" i="5"/>
  <c r="AB1662" i="5"/>
  <c r="AB1663" i="5"/>
  <c r="AB1665" i="5"/>
  <c r="AB1669" i="5"/>
  <c r="AB1670" i="5"/>
  <c r="AB1671" i="5"/>
  <c r="AB1672" i="5"/>
  <c r="AB1673" i="5"/>
  <c r="AB1677" i="5"/>
  <c r="AB1678" i="5"/>
  <c r="AB1679" i="5"/>
  <c r="AB1681" i="5"/>
  <c r="AB1685" i="5"/>
  <c r="AB1686" i="5"/>
  <c r="AB1687" i="5"/>
  <c r="AB1689" i="5"/>
  <c r="AB1693" i="5"/>
  <c r="AB1694" i="5"/>
  <c r="AB1695" i="5"/>
  <c r="AB1697" i="5"/>
  <c r="AB1701" i="5"/>
  <c r="AB1702" i="5"/>
  <c r="AB1703" i="5"/>
  <c r="AB1705" i="5"/>
  <c r="AB1709" i="5"/>
  <c r="AB1710" i="5"/>
  <c r="AB1711" i="5"/>
  <c r="AB1713" i="5"/>
  <c r="AB1717" i="5"/>
  <c r="AB1718" i="5"/>
  <c r="AB1719" i="5"/>
  <c r="AB1720" i="5"/>
  <c r="AB1721" i="5"/>
  <c r="AB1725" i="5"/>
  <c r="AB1726" i="5"/>
  <c r="AB1727" i="5"/>
  <c r="AB1729" i="5"/>
  <c r="AB1733" i="5"/>
  <c r="AB1734" i="5"/>
  <c r="AB1735" i="5"/>
  <c r="AB1736" i="5"/>
  <c r="AB1737" i="5"/>
  <c r="AB1741" i="5"/>
  <c r="AB1742" i="5"/>
  <c r="AB1743" i="5"/>
  <c r="AB1744" i="5"/>
  <c r="AB1745" i="5"/>
  <c r="AB1749" i="5"/>
  <c r="AB1750" i="5"/>
  <c r="AB1751" i="5"/>
  <c r="AB1752" i="5"/>
  <c r="AB1753" i="5"/>
  <c r="AB1757" i="5"/>
  <c r="AB1758" i="5"/>
  <c r="AB1759" i="5"/>
  <c r="AB1761" i="5"/>
  <c r="AB1765" i="5"/>
  <c r="AB1766" i="5"/>
  <c r="AB1767" i="5"/>
  <c r="AB1769" i="5"/>
  <c r="AB1773" i="5"/>
  <c r="AB1774" i="5"/>
  <c r="AB1775" i="5"/>
  <c r="AB1776" i="5"/>
  <c r="AB1777" i="5"/>
  <c r="AB1781" i="5"/>
  <c r="AB1782" i="5"/>
  <c r="AB1783" i="5"/>
  <c r="AB1785" i="5"/>
  <c r="AB1789" i="5"/>
  <c r="AB1790" i="5"/>
  <c r="AB1791" i="5"/>
  <c r="AB1793" i="5"/>
  <c r="AB1797" i="5"/>
  <c r="AB1798" i="5"/>
  <c r="AB1799" i="5"/>
  <c r="AB1800" i="5"/>
  <c r="AB1801" i="5"/>
  <c r="AB1805" i="5"/>
  <c r="AB1806" i="5"/>
  <c r="AB1807" i="5"/>
  <c r="AB1809" i="5"/>
  <c r="AB1813" i="5"/>
  <c r="AB1814" i="5"/>
  <c r="AB1815" i="5"/>
  <c r="AB1817" i="5"/>
  <c r="AB1821" i="5"/>
  <c r="AB1822" i="5"/>
  <c r="AB1823" i="5"/>
  <c r="AB1825" i="5"/>
  <c r="AB1829" i="5"/>
  <c r="AB1830" i="5"/>
  <c r="AB1831" i="5"/>
  <c r="AB1833" i="5"/>
  <c r="AB1837" i="5"/>
  <c r="AB1838" i="5"/>
  <c r="AB1839" i="5"/>
  <c r="AB1841" i="5"/>
  <c r="AB1845" i="5"/>
  <c r="AB1846" i="5"/>
  <c r="AB1847" i="5"/>
  <c r="AB1848" i="5"/>
  <c r="AB1849" i="5"/>
  <c r="AB1853" i="5"/>
  <c r="AB1854" i="5"/>
  <c r="AB1855" i="5"/>
  <c r="AB1857" i="5"/>
  <c r="AB1861" i="5"/>
  <c r="AB1862" i="5"/>
  <c r="AB1863" i="5"/>
  <c r="AB1864" i="5"/>
  <c r="AB1865" i="5"/>
  <c r="AB1869" i="5"/>
  <c r="AB1870" i="5"/>
  <c r="AB1871" i="5"/>
  <c r="AB1872" i="5"/>
  <c r="AB1873" i="5"/>
  <c r="AB1877" i="5"/>
  <c r="AB1878" i="5"/>
  <c r="AB1879" i="5"/>
  <c r="AB1880" i="5"/>
  <c r="AB1881" i="5"/>
  <c r="AB1885" i="5"/>
  <c r="AB1886" i="5"/>
  <c r="AB1887" i="5"/>
  <c r="AB1889" i="5"/>
  <c r="AB1893" i="5"/>
  <c r="AB1894" i="5"/>
  <c r="AB1895" i="5"/>
  <c r="AB1897" i="5"/>
  <c r="AB1901" i="5"/>
  <c r="AB1902" i="5"/>
  <c r="AB1903" i="5"/>
  <c r="AB1904" i="5"/>
  <c r="AB1905" i="5"/>
  <c r="AB1909" i="5"/>
  <c r="AB1910" i="5"/>
  <c r="AB1911" i="5"/>
  <c r="AB1913" i="5"/>
  <c r="AB1915" i="5"/>
  <c r="AB1917" i="5"/>
  <c r="AB1918" i="5"/>
  <c r="AB1919" i="5"/>
  <c r="AB1920" i="5"/>
  <c r="AB1921" i="5"/>
  <c r="AB1925" i="5"/>
  <c r="AB1926" i="5"/>
  <c r="AB1927" i="5"/>
  <c r="AB1929" i="5"/>
  <c r="AB1933" i="5"/>
  <c r="AB1934" i="5"/>
  <c r="AB1935" i="5"/>
  <c r="AB1937" i="5"/>
  <c r="AB1941" i="5"/>
  <c r="AB1942" i="5"/>
  <c r="AB1943" i="5"/>
  <c r="AB1945" i="5"/>
  <c r="AB1949" i="5"/>
  <c r="AB1950" i="5"/>
  <c r="AB1951" i="5"/>
  <c r="AB1953" i="5"/>
  <c r="AB1957" i="5"/>
  <c r="AB1958" i="5"/>
  <c r="AB1959" i="5"/>
  <c r="AB1960" i="5"/>
  <c r="AB1961" i="5"/>
  <c r="AB1965" i="5"/>
  <c r="AB1966" i="5"/>
  <c r="AB1967" i="5"/>
  <c r="AB1969" i="5"/>
  <c r="AB1973" i="5"/>
  <c r="AB1974" i="5"/>
  <c r="AB1975" i="5"/>
  <c r="AB1976" i="5"/>
  <c r="AB1977" i="5"/>
  <c r="AB1981" i="5"/>
  <c r="AB1982" i="5"/>
  <c r="AB1983" i="5"/>
  <c r="AB1985" i="5"/>
  <c r="AB1989" i="5"/>
  <c r="AB1990" i="5"/>
  <c r="AB1991" i="5"/>
  <c r="AB1993" i="5"/>
  <c r="AB1997" i="5"/>
  <c r="AB1998" i="5"/>
  <c r="AB1999" i="5"/>
  <c r="AB2001" i="5"/>
  <c r="AB2005" i="5"/>
  <c r="AB2006" i="5"/>
  <c r="AB2007" i="5"/>
  <c r="AB2008" i="5"/>
  <c r="AB2009" i="5"/>
  <c r="AB2013" i="5"/>
  <c r="AB2014" i="5"/>
  <c r="AB2015" i="5"/>
  <c r="AB2017" i="5"/>
  <c r="AB2021" i="5"/>
  <c r="AB2022" i="5"/>
  <c r="AB2023" i="5"/>
  <c r="AB2024" i="5"/>
  <c r="AB2025" i="5"/>
  <c r="AB2029" i="5"/>
  <c r="AB2030" i="5"/>
  <c r="AB2031" i="5"/>
  <c r="AB2033" i="5"/>
  <c r="AB2037" i="5"/>
  <c r="AB2038" i="5"/>
  <c r="AB2039" i="5"/>
  <c r="AB2041" i="5"/>
  <c r="AB2045" i="5"/>
  <c r="AB2046" i="5"/>
  <c r="AB2047" i="5"/>
  <c r="AB2049" i="5"/>
  <c r="AB2053" i="5"/>
  <c r="AB2054" i="5"/>
  <c r="AB2055" i="5"/>
  <c r="AB2057" i="5"/>
  <c r="AB2061" i="5"/>
  <c r="AB2062" i="5"/>
  <c r="AB2063" i="5"/>
  <c r="AB2065" i="5"/>
  <c r="AB2069" i="5"/>
  <c r="AB2070" i="5"/>
  <c r="AB2071" i="5"/>
  <c r="AB2073" i="5"/>
  <c r="AB2077" i="5"/>
  <c r="AB2078" i="5"/>
  <c r="AB2079" i="5"/>
  <c r="AB2080" i="5"/>
  <c r="AB2081" i="5"/>
  <c r="AB2085" i="5"/>
  <c r="AB2086" i="5"/>
  <c r="AB2089" i="5"/>
  <c r="AB2093" i="5"/>
  <c r="AB2094" i="5"/>
  <c r="AB2097" i="5"/>
  <c r="AB2101" i="5"/>
  <c r="AB2102" i="5"/>
  <c r="AB2105" i="5"/>
  <c r="AB2109" i="5"/>
  <c r="AB2110" i="5"/>
  <c r="AB2112" i="5"/>
  <c r="AB2113" i="5"/>
  <c r="AB2117" i="5"/>
  <c r="AB2118" i="5"/>
  <c r="AB2121" i="5"/>
  <c r="AB2125" i="5"/>
  <c r="AB2126" i="5"/>
  <c r="AB2129" i="5"/>
  <c r="AB2133" i="5"/>
  <c r="AB2134" i="5"/>
  <c r="AB2137" i="5"/>
  <c r="AB2141" i="5"/>
  <c r="AB2142" i="5"/>
  <c r="AB2144" i="5"/>
  <c r="AB2145" i="5"/>
  <c r="AB2149" i="5"/>
  <c r="AB2150" i="5"/>
  <c r="AB2153" i="5"/>
  <c r="AB2157" i="5"/>
  <c r="AB2158" i="5"/>
  <c r="AB2160" i="5"/>
  <c r="AB2161" i="5"/>
  <c r="AB2165" i="5"/>
  <c r="AB2166" i="5"/>
  <c r="AB2169" i="5"/>
  <c r="AB2173" i="5"/>
  <c r="AB2174" i="5"/>
  <c r="AB2177" i="5"/>
  <c r="AB2181" i="5"/>
  <c r="AB2182" i="5"/>
  <c r="AB2185" i="5"/>
  <c r="AB2189" i="5"/>
  <c r="AB2190" i="5"/>
  <c r="AB2193" i="5"/>
  <c r="AB2197" i="5"/>
  <c r="AB2198" i="5"/>
  <c r="AB2201" i="5"/>
  <c r="AB2205" i="5"/>
  <c r="AB2206" i="5"/>
  <c r="AB2209" i="5"/>
  <c r="AB2213" i="5"/>
  <c r="AB2214" i="5"/>
  <c r="AB2217" i="5"/>
  <c r="AB2221" i="5"/>
  <c r="AB2222" i="5"/>
  <c r="AB2225" i="5"/>
  <c r="AB2229" i="5"/>
  <c r="AB2230" i="5"/>
  <c r="AB2233" i="5"/>
  <c r="AB2237" i="5"/>
  <c r="AB2238" i="5"/>
  <c r="AB2240" i="5"/>
  <c r="AB2241" i="5"/>
  <c r="AB2245" i="5"/>
  <c r="AB2246" i="5"/>
  <c r="AB2249" i="5"/>
  <c r="AB2253" i="5"/>
  <c r="AB2254" i="5"/>
  <c r="AB2257" i="5"/>
  <c r="AB2261" i="5"/>
  <c r="AB2262" i="5"/>
  <c r="AB2265" i="5"/>
  <c r="AB2269" i="5"/>
  <c r="AB2270" i="5"/>
  <c r="AB2272" i="5"/>
  <c r="AB2273" i="5"/>
  <c r="AB2277" i="5"/>
  <c r="AB2278" i="5"/>
  <c r="AB2281" i="5"/>
  <c r="AB2285" i="5"/>
  <c r="AB2286" i="5"/>
  <c r="AB2289" i="5"/>
  <c r="AB2293" i="5"/>
  <c r="AB2294" i="5"/>
  <c r="AB2297" i="5"/>
  <c r="AB2301" i="5"/>
  <c r="AB2302" i="5"/>
  <c r="AB2304" i="5"/>
  <c r="AB2305" i="5"/>
  <c r="AB2309" i="5"/>
  <c r="AB2310" i="5"/>
  <c r="AB2313" i="5"/>
  <c r="AB2317" i="5"/>
  <c r="AB2318" i="5"/>
  <c r="AB2321" i="5"/>
  <c r="AB2325" i="5"/>
  <c r="AB2326" i="5"/>
  <c r="AB2329" i="5"/>
  <c r="AB2333" i="5"/>
  <c r="AB2334" i="5"/>
  <c r="AB2336" i="5"/>
  <c r="AB2337" i="5"/>
  <c r="AB2341" i="5"/>
  <c r="AB2342" i="5"/>
  <c r="AB2345" i="5"/>
  <c r="AB2349" i="5"/>
  <c r="AB2350" i="5"/>
  <c r="AB2353" i="5"/>
  <c r="AB2357" i="5"/>
  <c r="AB2358" i="5"/>
  <c r="AB2361" i="5"/>
  <c r="AB2365" i="5"/>
  <c r="AB2366" i="5"/>
  <c r="AB2368" i="5"/>
  <c r="AB2369" i="5"/>
  <c r="AB2373" i="5"/>
  <c r="AB2374" i="5"/>
  <c r="AB2377" i="5"/>
  <c r="AB2381" i="5"/>
  <c r="AB2382" i="5"/>
  <c r="AB2385" i="5"/>
  <c r="AB2389" i="5"/>
  <c r="AB2390" i="5"/>
  <c r="AB2393" i="5"/>
  <c r="AB2397" i="5"/>
  <c r="AB2398" i="5"/>
  <c r="AB2400" i="5"/>
  <c r="AB2401" i="5"/>
  <c r="AB2405" i="5"/>
  <c r="AB2406" i="5"/>
  <c r="AB2409" i="5"/>
  <c r="AB2413" i="5"/>
  <c r="AB2414" i="5"/>
  <c r="AB2417" i="5"/>
  <c r="AB2421" i="5"/>
  <c r="AB2422" i="5"/>
  <c r="AB2425" i="5"/>
  <c r="AB2429" i="5"/>
  <c r="AB2430" i="5"/>
  <c r="AB2432" i="5"/>
  <c r="AB2433" i="5"/>
  <c r="AB2437" i="5"/>
  <c r="AB2438" i="5"/>
  <c r="AB2441" i="5"/>
  <c r="AB2445" i="5"/>
  <c r="AB2446" i="5"/>
  <c r="AB2449" i="5"/>
  <c r="AB2453" i="5"/>
  <c r="AB2454" i="5"/>
  <c r="AB2456" i="5"/>
  <c r="AB2457" i="5"/>
  <c r="AB2461" i="5"/>
  <c r="AB2462" i="5"/>
  <c r="AB2464" i="5"/>
  <c r="AB2465" i="5"/>
  <c r="AB2467" i="5"/>
  <c r="AB2469" i="5"/>
  <c r="AB2470" i="5"/>
  <c r="AB2473" i="5"/>
  <c r="AB2477" i="5"/>
  <c r="AB2478" i="5"/>
  <c r="AB2481" i="5"/>
  <c r="AB2485" i="5"/>
  <c r="AB2486" i="5"/>
  <c r="AB2488" i="5"/>
  <c r="AB2489" i="5"/>
  <c r="AB2493" i="5"/>
  <c r="AB2494" i="5"/>
  <c r="AB2495" i="5"/>
  <c r="G22" i="6"/>
  <c r="G21" i="6"/>
  <c r="H21" i="6" s="1"/>
  <c r="D21" i="6" s="1"/>
  <c r="G20" i="6"/>
  <c r="H20" i="6" s="1"/>
  <c r="D20" i="6" s="1"/>
  <c r="G19" i="6"/>
  <c r="G18" i="6"/>
  <c r="J119" i="6"/>
  <c r="I119" i="6"/>
  <c r="J118" i="6"/>
  <c r="I118" i="6"/>
  <c r="J117" i="6"/>
  <c r="I117" i="6"/>
  <c r="J116" i="6"/>
  <c r="I116" i="6"/>
  <c r="J112" i="6"/>
  <c r="I112" i="6"/>
  <c r="C112" i="6" s="1"/>
  <c r="G112" i="6"/>
  <c r="H112" i="6"/>
  <c r="J88" i="6"/>
  <c r="J87" i="6"/>
  <c r="J86" i="6"/>
  <c r="J85" i="6"/>
  <c r="J77" i="6"/>
  <c r="J76" i="6"/>
  <c r="J66" i="6"/>
  <c r="J65" i="6"/>
  <c r="J64" i="6"/>
  <c r="J63" i="6"/>
  <c r="J55" i="6"/>
  <c r="J54" i="6"/>
  <c r="J53" i="6"/>
  <c r="J52" i="6"/>
  <c r="J51" i="6"/>
  <c r="J44" i="6"/>
  <c r="J43" i="6"/>
  <c r="J42" i="6"/>
  <c r="J41" i="6"/>
  <c r="D112"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s="1"/>
  <c r="G4" i="6"/>
  <c r="H4" i="6" s="1"/>
  <c r="B21" i="13"/>
  <c r="C4" i="8"/>
  <c r="S35" i="5"/>
  <c r="T35" i="5"/>
  <c r="J37" i="5"/>
  <c r="J38" i="5"/>
  <c r="S38" i="5"/>
  <c r="T38" i="5"/>
  <c r="S39" i="5"/>
  <c r="T39" i="5"/>
  <c r="J40" i="5"/>
  <c r="S40" i="5"/>
  <c r="T40" i="5"/>
  <c r="J41" i="5"/>
  <c r="S41" i="5"/>
  <c r="T41" i="5"/>
  <c r="S42" i="5"/>
  <c r="T42" i="5"/>
  <c r="J43" i="5"/>
  <c r="S43" i="5"/>
  <c r="T43" i="5"/>
  <c r="S44" i="5"/>
  <c r="T44" i="5"/>
  <c r="J45" i="5"/>
  <c r="S45" i="5"/>
  <c r="T45" i="5"/>
  <c r="J46" i="5"/>
  <c r="S46" i="5"/>
  <c r="T46" i="5"/>
  <c r="J47" i="5"/>
  <c r="S47" i="5"/>
  <c r="T47" i="5"/>
  <c r="S48" i="5"/>
  <c r="T48" i="5"/>
  <c r="J49" i="5"/>
  <c r="S49" i="5"/>
  <c r="T49" i="5"/>
  <c r="S50" i="5"/>
  <c r="T50" i="5"/>
  <c r="J51" i="5"/>
  <c r="S51" i="5"/>
  <c r="T51" i="5"/>
  <c r="S52" i="5"/>
  <c r="T52" i="5"/>
  <c r="J53" i="5"/>
  <c r="T53" i="5"/>
  <c r="J54" i="5"/>
  <c r="S54" i="5"/>
  <c r="T54" i="5"/>
  <c r="J55" i="5"/>
  <c r="S55" i="5"/>
  <c r="T55" i="5"/>
  <c r="J56" i="5"/>
  <c r="S56" i="5"/>
  <c r="T56" i="5"/>
  <c r="J57" i="5"/>
  <c r="S57" i="5"/>
  <c r="T57" i="5"/>
  <c r="S58" i="5"/>
  <c r="T58" i="5"/>
  <c r="J59" i="5"/>
  <c r="S59" i="5"/>
  <c r="T59" i="5"/>
  <c r="S60" i="5"/>
  <c r="T60" i="5"/>
  <c r="J61" i="5"/>
  <c r="S61" i="5"/>
  <c r="T61" i="5"/>
  <c r="J62" i="5"/>
  <c r="J63" i="5"/>
  <c r="S63" i="5"/>
  <c r="T63" i="5"/>
  <c r="S64" i="5"/>
  <c r="T64" i="5"/>
  <c r="J65" i="5"/>
  <c r="S65" i="5"/>
  <c r="T65" i="5"/>
  <c r="S66" i="5"/>
  <c r="T66" i="5"/>
  <c r="J67" i="5"/>
  <c r="S67" i="5"/>
  <c r="T67" i="5"/>
  <c r="S68" i="5"/>
  <c r="T68" i="5"/>
  <c r="J69" i="5"/>
  <c r="S69" i="5"/>
  <c r="T69" i="5"/>
  <c r="J70" i="5"/>
  <c r="S70" i="5"/>
  <c r="T70" i="5"/>
  <c r="J71" i="5"/>
  <c r="S71" i="5"/>
  <c r="T71" i="5"/>
  <c r="T72" i="5"/>
  <c r="J73" i="5"/>
  <c r="S73" i="5"/>
  <c r="T73" i="5"/>
  <c r="S74" i="5"/>
  <c r="T74" i="5"/>
  <c r="J75" i="5"/>
  <c r="S75" i="5"/>
  <c r="T75" i="5"/>
  <c r="S76" i="5"/>
  <c r="T76" i="5"/>
  <c r="J77" i="5"/>
  <c r="S77" i="5"/>
  <c r="T77" i="5"/>
  <c r="J78" i="5"/>
  <c r="S78" i="5"/>
  <c r="T78" i="5"/>
  <c r="J79" i="5"/>
  <c r="S79" i="5"/>
  <c r="T79" i="5"/>
  <c r="S80" i="5"/>
  <c r="T80" i="5"/>
  <c r="J81" i="5"/>
  <c r="S81" i="5"/>
  <c r="T81" i="5"/>
  <c r="S82" i="5"/>
  <c r="T82" i="5"/>
  <c r="J83" i="5"/>
  <c r="S83" i="5"/>
  <c r="T83" i="5"/>
  <c r="S84" i="5"/>
  <c r="T84" i="5"/>
  <c r="J85" i="5"/>
  <c r="J86" i="5"/>
  <c r="S86" i="5"/>
  <c r="T86" i="5"/>
  <c r="J87" i="5"/>
  <c r="S87" i="5"/>
  <c r="T87" i="5"/>
  <c r="J88" i="5"/>
  <c r="S88" i="5"/>
  <c r="T88" i="5"/>
  <c r="J89" i="5"/>
  <c r="S89" i="5"/>
  <c r="T89" i="5"/>
  <c r="S90" i="5"/>
  <c r="T90" i="5"/>
  <c r="J91" i="5"/>
  <c r="S91" i="5"/>
  <c r="T91" i="5"/>
  <c r="J93" i="5"/>
  <c r="S93" i="5"/>
  <c r="T93" i="5"/>
  <c r="J94" i="5"/>
  <c r="S94" i="5"/>
  <c r="T94" i="5"/>
  <c r="J95" i="5"/>
  <c r="S95" i="5"/>
  <c r="T95" i="5"/>
  <c r="S96" i="5"/>
  <c r="T96" i="5"/>
  <c r="J97" i="5"/>
  <c r="S97" i="5"/>
  <c r="T97" i="5"/>
  <c r="S98" i="5"/>
  <c r="T98" i="5"/>
  <c r="S99" i="5"/>
  <c r="T99" i="5"/>
  <c r="J101" i="5"/>
  <c r="J102" i="5"/>
  <c r="S102" i="5"/>
  <c r="T102" i="5"/>
  <c r="J103" i="5"/>
  <c r="S103" i="5"/>
  <c r="T103" i="5"/>
  <c r="J104" i="5"/>
  <c r="T104" i="5"/>
  <c r="J105" i="5"/>
  <c r="S105" i="5"/>
  <c r="T105" i="5"/>
  <c r="J107" i="5"/>
  <c r="S107" i="5"/>
  <c r="T107" i="5"/>
  <c r="T108" i="5"/>
  <c r="J109" i="5"/>
  <c r="S109" i="5"/>
  <c r="T109" i="5"/>
  <c r="J110" i="5"/>
  <c r="T110" i="5"/>
  <c r="J111" i="5"/>
  <c r="T111" i="5"/>
  <c r="J112" i="5"/>
  <c r="S112" i="5"/>
  <c r="T112" i="5"/>
  <c r="J113" i="5"/>
  <c r="S113" i="5"/>
  <c r="S114" i="5"/>
  <c r="T114" i="5"/>
  <c r="J115" i="5"/>
  <c r="S115" i="5"/>
  <c r="T115" i="5"/>
  <c r="S116" i="5"/>
  <c r="T116" i="5"/>
  <c r="J117" i="5"/>
  <c r="S117" i="5"/>
  <c r="T117" i="5"/>
  <c r="J118" i="5"/>
  <c r="S118" i="5"/>
  <c r="T118" i="5"/>
  <c r="J119" i="5"/>
  <c r="T119" i="5"/>
  <c r="S120" i="5"/>
  <c r="T120" i="5"/>
  <c r="J121" i="5"/>
  <c r="S121" i="5"/>
  <c r="T121" i="5"/>
  <c r="S122" i="5"/>
  <c r="T122" i="5"/>
  <c r="J123" i="5"/>
  <c r="S123" i="5"/>
  <c r="T123" i="5"/>
  <c r="S124" i="5"/>
  <c r="T124" i="5"/>
  <c r="J125" i="5"/>
  <c r="S125" i="5"/>
  <c r="T125" i="5"/>
  <c r="J126" i="5"/>
  <c r="T126" i="5"/>
  <c r="J127" i="5"/>
  <c r="S127" i="5"/>
  <c r="T127" i="5"/>
  <c r="S128" i="5"/>
  <c r="T128" i="5"/>
  <c r="J129" i="5"/>
  <c r="S129" i="5"/>
  <c r="T129" i="5"/>
  <c r="S130" i="5"/>
  <c r="T130" i="5"/>
  <c r="J131" i="5"/>
  <c r="S131" i="5"/>
  <c r="T131" i="5"/>
  <c r="T132" i="5"/>
  <c r="J133" i="5"/>
  <c r="S133" i="5"/>
  <c r="J134" i="5"/>
  <c r="S134" i="5"/>
  <c r="T134" i="5"/>
  <c r="J135" i="5"/>
  <c r="S135" i="5"/>
  <c r="T135" i="5"/>
  <c r="S136" i="5"/>
  <c r="T136" i="5"/>
  <c r="J137" i="5"/>
  <c r="T137" i="5"/>
  <c r="T138" i="5"/>
  <c r="J139" i="5"/>
  <c r="S139" i="5"/>
  <c r="T139" i="5"/>
  <c r="T140" i="5"/>
  <c r="J141" i="5"/>
  <c r="S141" i="5"/>
  <c r="T141" i="5"/>
  <c r="J143" i="5"/>
  <c r="S143" i="5"/>
  <c r="T143" i="5"/>
  <c r="J144" i="5"/>
  <c r="S144" i="5"/>
  <c r="T144" i="5"/>
  <c r="J145" i="5"/>
  <c r="S145" i="5"/>
  <c r="T145" i="5"/>
  <c r="J147" i="5"/>
  <c r="S147" i="5"/>
  <c r="S148" i="5"/>
  <c r="T148" i="5"/>
  <c r="J149" i="5"/>
  <c r="S149" i="5"/>
  <c r="T149" i="5"/>
  <c r="J150" i="5"/>
  <c r="S150" i="5"/>
  <c r="T150" i="5"/>
  <c r="T151" i="5"/>
  <c r="T152" i="5"/>
  <c r="J153" i="5"/>
  <c r="S153" i="5"/>
  <c r="T153" i="5"/>
  <c r="S154" i="5"/>
  <c r="T154" i="5"/>
  <c r="S155" i="5"/>
  <c r="T155" i="5"/>
  <c r="S156" i="5"/>
  <c r="T156" i="5"/>
  <c r="J157" i="5"/>
  <c r="S157" i="5"/>
  <c r="T157" i="5"/>
  <c r="J158" i="5"/>
  <c r="S158" i="5"/>
  <c r="T158" i="5"/>
  <c r="J159" i="5"/>
  <c r="S159" i="5"/>
  <c r="T159" i="5"/>
  <c r="S160" i="5"/>
  <c r="T160" i="5"/>
  <c r="J161" i="5"/>
  <c r="S161" i="5"/>
  <c r="T161" i="5"/>
  <c r="S162" i="5"/>
  <c r="T162" i="5"/>
  <c r="J163" i="5"/>
  <c r="S163" i="5"/>
  <c r="T163" i="5"/>
  <c r="S164" i="5"/>
  <c r="T164" i="5"/>
  <c r="J165" i="5"/>
  <c r="S165" i="5"/>
  <c r="T165" i="5"/>
  <c r="J166" i="5"/>
  <c r="S166" i="5"/>
  <c r="T166" i="5"/>
  <c r="J167" i="5"/>
  <c r="S167" i="5"/>
  <c r="T167" i="5"/>
  <c r="J168" i="5"/>
  <c r="S168" i="5"/>
  <c r="T168" i="5"/>
  <c r="J169" i="5"/>
  <c r="S169" i="5"/>
  <c r="T169" i="5"/>
  <c r="S170" i="5"/>
  <c r="T170" i="5"/>
  <c r="J171" i="5"/>
  <c r="S171" i="5"/>
  <c r="T171" i="5"/>
  <c r="S172" i="5"/>
  <c r="T172" i="5"/>
  <c r="J173" i="5"/>
  <c r="S173" i="5"/>
  <c r="T173" i="5"/>
  <c r="J174" i="5"/>
  <c r="S174" i="5"/>
  <c r="T174" i="5"/>
  <c r="J175" i="5"/>
  <c r="S175" i="5"/>
  <c r="T175" i="5"/>
  <c r="S176" i="5"/>
  <c r="J177" i="5"/>
  <c r="S178" i="5"/>
  <c r="T178" i="5"/>
  <c r="T179" i="5"/>
  <c r="S180" i="5"/>
  <c r="T180" i="5"/>
  <c r="J181" i="5"/>
  <c r="S181" i="5"/>
  <c r="T181" i="5"/>
  <c r="J182" i="5"/>
  <c r="S182" i="5"/>
  <c r="T182" i="5"/>
  <c r="J183" i="5"/>
  <c r="S184" i="5"/>
  <c r="T184" i="5"/>
  <c r="J185" i="5"/>
  <c r="S185" i="5"/>
  <c r="T185" i="5"/>
  <c r="T186" i="5"/>
  <c r="T187" i="5"/>
  <c r="T188" i="5"/>
  <c r="J189" i="5"/>
  <c r="T189" i="5"/>
  <c r="J190" i="5"/>
  <c r="T190" i="5"/>
  <c r="J191" i="5"/>
  <c r="T191" i="5"/>
  <c r="J192" i="5"/>
  <c r="T192" i="5"/>
  <c r="J193" i="5"/>
  <c r="T193" i="5"/>
  <c r="T194" i="5"/>
  <c r="T195" i="5"/>
  <c r="T196" i="5"/>
  <c r="J197" i="5"/>
  <c r="T197" i="5"/>
  <c r="J198" i="5"/>
  <c r="T198" i="5"/>
  <c r="J199" i="5"/>
  <c r="T199" i="5"/>
  <c r="T200" i="5"/>
  <c r="J201" i="5"/>
  <c r="T201" i="5"/>
  <c r="T202" i="5"/>
  <c r="T203" i="5"/>
  <c r="T204" i="5"/>
  <c r="J205" i="5"/>
  <c r="T205" i="5"/>
  <c r="J206" i="5"/>
  <c r="T206" i="5"/>
  <c r="J207" i="5"/>
  <c r="T207" i="5"/>
  <c r="T208" i="5"/>
  <c r="J209" i="5"/>
  <c r="T209" i="5"/>
  <c r="T210" i="5"/>
  <c r="T211" i="5"/>
  <c r="T212" i="5"/>
  <c r="J213" i="5"/>
  <c r="T213" i="5"/>
  <c r="J214" i="5"/>
  <c r="T214" i="5"/>
  <c r="J215" i="5"/>
  <c r="T215" i="5"/>
  <c r="J216" i="5"/>
  <c r="T216" i="5"/>
  <c r="J217" i="5"/>
  <c r="T217" i="5"/>
  <c r="T218" i="5"/>
  <c r="T219" i="5"/>
  <c r="T220" i="5"/>
  <c r="J221" i="5"/>
  <c r="T221" i="5"/>
  <c r="J222" i="5"/>
  <c r="T222" i="5"/>
  <c r="J223" i="5"/>
  <c r="T223" i="5"/>
  <c r="T224" i="5"/>
  <c r="J225" i="5"/>
  <c r="T225" i="5"/>
  <c r="T226" i="5"/>
  <c r="T227" i="5"/>
  <c r="T228" i="5"/>
  <c r="J229" i="5"/>
  <c r="T229" i="5"/>
  <c r="J230" i="5"/>
  <c r="T230" i="5"/>
  <c r="J231" i="5"/>
  <c r="T231" i="5"/>
  <c r="J232" i="5"/>
  <c r="T232" i="5"/>
  <c r="J233" i="5"/>
  <c r="T234" i="5"/>
  <c r="T235" i="5"/>
  <c r="T236" i="5"/>
  <c r="J237" i="5"/>
  <c r="T237" i="5"/>
  <c r="J238" i="5"/>
  <c r="T238" i="5"/>
  <c r="J239" i="5"/>
  <c r="T239" i="5"/>
  <c r="T240" i="5"/>
  <c r="J241" i="5"/>
  <c r="T241" i="5"/>
  <c r="T242" i="5"/>
  <c r="T243" i="5"/>
  <c r="T244" i="5"/>
  <c r="J245" i="5"/>
  <c r="J246" i="5"/>
  <c r="T246" i="5"/>
  <c r="J247" i="5"/>
  <c r="T247" i="5"/>
  <c r="J248" i="5"/>
  <c r="T248" i="5"/>
  <c r="J249" i="5"/>
  <c r="T249" i="5"/>
  <c r="T251" i="5"/>
  <c r="T252" i="5"/>
  <c r="J253" i="5"/>
  <c r="T253" i="5"/>
  <c r="J254" i="5"/>
  <c r="T254" i="5"/>
  <c r="J255" i="5"/>
  <c r="T255" i="5"/>
  <c r="J256" i="5"/>
  <c r="J257" i="5"/>
  <c r="T257" i="5"/>
  <c r="T258" i="5"/>
  <c r="T259" i="5"/>
  <c r="T260" i="5"/>
  <c r="J261" i="5"/>
  <c r="T261" i="5"/>
  <c r="J262" i="5"/>
  <c r="T262" i="5"/>
  <c r="J263" i="5"/>
  <c r="T263" i="5"/>
  <c r="T264" i="5"/>
  <c r="J265" i="5"/>
  <c r="T265" i="5"/>
  <c r="T266" i="5"/>
  <c r="T267" i="5"/>
  <c r="T268" i="5"/>
  <c r="J269" i="5"/>
  <c r="T269" i="5"/>
  <c r="J270" i="5"/>
  <c r="T270" i="5"/>
  <c r="J271" i="5"/>
  <c r="T271" i="5"/>
  <c r="J272" i="5"/>
  <c r="T272" i="5"/>
  <c r="J273" i="5"/>
  <c r="T273" i="5"/>
  <c r="T275" i="5"/>
  <c r="T276" i="5"/>
  <c r="J277" i="5"/>
  <c r="T277" i="5"/>
  <c r="J278" i="5"/>
  <c r="T278" i="5"/>
  <c r="J279" i="5"/>
  <c r="T279" i="5"/>
  <c r="T280" i="5"/>
  <c r="J281" i="5"/>
  <c r="T282" i="5"/>
  <c r="T283" i="5"/>
  <c r="T284" i="5"/>
  <c r="T285" i="5"/>
  <c r="T286" i="5"/>
  <c r="T287" i="5"/>
  <c r="T288" i="5"/>
  <c r="J289" i="5"/>
  <c r="T289" i="5"/>
  <c r="T290" i="5"/>
  <c r="T291" i="5"/>
  <c r="T292" i="5"/>
  <c r="J293" i="5"/>
  <c r="T293" i="5"/>
  <c r="J294" i="5"/>
  <c r="T294" i="5"/>
  <c r="J295" i="5"/>
  <c r="T295" i="5"/>
  <c r="T296" i="5"/>
  <c r="J297" i="5"/>
  <c r="T297" i="5"/>
  <c r="T298" i="5"/>
  <c r="T299" i="5"/>
  <c r="T300" i="5"/>
  <c r="J301" i="5"/>
  <c r="T301" i="5"/>
  <c r="J302" i="5"/>
  <c r="T302" i="5"/>
  <c r="J303" i="5"/>
  <c r="T303" i="5"/>
  <c r="J304" i="5"/>
  <c r="T304" i="5"/>
  <c r="J305" i="5"/>
  <c r="T305" i="5"/>
  <c r="T306" i="5"/>
  <c r="T307" i="5"/>
  <c r="T308" i="5"/>
  <c r="J309" i="5"/>
  <c r="T309" i="5"/>
  <c r="J310" i="5"/>
  <c r="T310" i="5"/>
  <c r="J311" i="5"/>
  <c r="T311" i="5"/>
  <c r="J312" i="5"/>
  <c r="J313" i="5"/>
  <c r="T313" i="5"/>
  <c r="T314" i="5"/>
  <c r="T315" i="5"/>
  <c r="T316" i="5"/>
  <c r="J317" i="5"/>
  <c r="T317" i="5"/>
  <c r="J318" i="5"/>
  <c r="T318" i="5"/>
  <c r="J319" i="5"/>
  <c r="T319" i="5"/>
  <c r="T320" i="5"/>
  <c r="J321" i="5"/>
  <c r="T321" i="5"/>
  <c r="T322" i="5"/>
  <c r="T323" i="5"/>
  <c r="T324" i="5"/>
  <c r="J325" i="5"/>
  <c r="T325" i="5"/>
  <c r="J326" i="5"/>
  <c r="T326" i="5"/>
  <c r="J327" i="5"/>
  <c r="T327" i="5"/>
  <c r="J328" i="5"/>
  <c r="T328" i="5"/>
  <c r="J329" i="5"/>
  <c r="T329" i="5"/>
  <c r="T330" i="5"/>
  <c r="T331" i="5"/>
  <c r="T332" i="5"/>
  <c r="J333" i="5"/>
  <c r="T333" i="5"/>
  <c r="J334" i="5"/>
  <c r="T334" i="5"/>
  <c r="J335" i="5"/>
  <c r="T335" i="5"/>
  <c r="J337" i="5"/>
  <c r="T337" i="5"/>
  <c r="T338" i="5"/>
  <c r="T339" i="5"/>
  <c r="T340" i="5"/>
  <c r="J341" i="5"/>
  <c r="T341" i="5"/>
  <c r="J342" i="5"/>
  <c r="T342" i="5"/>
  <c r="T344" i="5"/>
  <c r="J345" i="5"/>
  <c r="T345" i="5"/>
  <c r="T346" i="5"/>
  <c r="T347" i="5"/>
  <c r="T348" i="5"/>
  <c r="J349" i="5"/>
  <c r="J350" i="5"/>
  <c r="T350" i="5"/>
  <c r="J351" i="5"/>
  <c r="T351" i="5"/>
  <c r="T352" i="5"/>
  <c r="J353" i="5"/>
  <c r="T353" i="5"/>
  <c r="T354" i="5"/>
  <c r="T355" i="5"/>
  <c r="T356" i="5"/>
  <c r="J357" i="5"/>
  <c r="T357" i="5"/>
  <c r="J358" i="5"/>
  <c r="T358" i="5"/>
  <c r="J359" i="5"/>
  <c r="T359" i="5"/>
  <c r="J360" i="5"/>
  <c r="J361" i="5"/>
  <c r="T361" i="5"/>
  <c r="T363" i="5"/>
  <c r="T364" i="5"/>
  <c r="J365" i="5"/>
  <c r="T365" i="5"/>
  <c r="J366" i="5"/>
  <c r="T366" i="5"/>
  <c r="J367" i="5"/>
  <c r="T367" i="5"/>
  <c r="T368" i="5"/>
  <c r="J369" i="5"/>
  <c r="T369" i="5"/>
  <c r="T370" i="5"/>
  <c r="T371" i="5"/>
  <c r="T372" i="5"/>
  <c r="J373" i="5"/>
  <c r="T373" i="5"/>
  <c r="J374" i="5"/>
  <c r="T374" i="5"/>
  <c r="J375" i="5"/>
  <c r="T375" i="5"/>
  <c r="T376" i="5"/>
  <c r="J377" i="5"/>
  <c r="T377" i="5"/>
  <c r="T378" i="5"/>
  <c r="T379" i="5"/>
  <c r="T380" i="5"/>
  <c r="J381" i="5"/>
  <c r="T381" i="5"/>
  <c r="J382" i="5"/>
  <c r="T382" i="5"/>
  <c r="J383" i="5"/>
  <c r="T383" i="5"/>
  <c r="J384" i="5"/>
  <c r="T384" i="5"/>
  <c r="J385" i="5"/>
  <c r="T385" i="5"/>
  <c r="T386" i="5"/>
  <c r="T387" i="5"/>
  <c r="T388" i="5"/>
  <c r="J389" i="5"/>
  <c r="T389" i="5"/>
  <c r="T390" i="5"/>
  <c r="T391" i="5"/>
  <c r="T392" i="5"/>
  <c r="J393" i="5"/>
  <c r="T393" i="5"/>
  <c r="T394" i="5"/>
  <c r="T395" i="5"/>
  <c r="T396" i="5"/>
  <c r="T397" i="5"/>
  <c r="T400" i="5"/>
  <c r="T401" i="5"/>
  <c r="T402" i="5"/>
  <c r="T404" i="5"/>
  <c r="T405" i="5"/>
  <c r="T408" i="5"/>
  <c r="T409" i="5"/>
  <c r="T410" i="5"/>
  <c r="T411" i="5"/>
  <c r="T412" i="5"/>
  <c r="T413" i="5"/>
  <c r="T416" i="5"/>
  <c r="T417" i="5"/>
  <c r="T418" i="5"/>
  <c r="T420" i="5"/>
  <c r="T421" i="5"/>
  <c r="T424" i="5"/>
  <c r="T425" i="5"/>
  <c r="T426" i="5"/>
  <c r="T427" i="5"/>
  <c r="T428" i="5"/>
  <c r="T429" i="5"/>
  <c r="T432" i="5"/>
  <c r="T433" i="5"/>
  <c r="T434" i="5"/>
  <c r="T435" i="5"/>
  <c r="T436" i="5"/>
  <c r="T437" i="5"/>
  <c r="T440" i="5"/>
  <c r="T441" i="5"/>
  <c r="T442" i="5"/>
  <c r="T443" i="5"/>
  <c r="T444" i="5"/>
  <c r="T445" i="5"/>
  <c r="T448" i="5"/>
  <c r="T449" i="5"/>
  <c r="T450" i="5"/>
  <c r="T452" i="5"/>
  <c r="T453" i="5"/>
  <c r="T456" i="5"/>
  <c r="T457" i="5"/>
  <c r="T458" i="5"/>
  <c r="T459" i="5"/>
  <c r="T460" i="5"/>
  <c r="T461" i="5"/>
  <c r="T464" i="5"/>
  <c r="T465" i="5"/>
  <c r="T466" i="5"/>
  <c r="T467" i="5"/>
  <c r="T468" i="5"/>
  <c r="T469" i="5"/>
  <c r="T472" i="5"/>
  <c r="T473" i="5"/>
  <c r="T474" i="5"/>
  <c r="T475" i="5"/>
  <c r="T476" i="5"/>
  <c r="T477" i="5"/>
  <c r="T480" i="5"/>
  <c r="T481" i="5"/>
  <c r="T482" i="5"/>
  <c r="T484" i="5"/>
  <c r="T485" i="5"/>
  <c r="T488" i="5"/>
  <c r="T489" i="5"/>
  <c r="T490" i="5"/>
  <c r="T492" i="5"/>
  <c r="T493" i="5"/>
  <c r="T496" i="5"/>
  <c r="T497" i="5"/>
  <c r="T498" i="5"/>
  <c r="T500" i="5"/>
  <c r="T501" i="5"/>
  <c r="T504" i="5"/>
  <c r="T505" i="5"/>
  <c r="T506" i="5"/>
  <c r="T507" i="5"/>
  <c r="T508" i="5"/>
  <c r="T509" i="5"/>
  <c r="T512" i="5"/>
  <c r="T513" i="5"/>
  <c r="T514" i="5"/>
  <c r="T516" i="5"/>
  <c r="T517" i="5"/>
  <c r="T520" i="5"/>
  <c r="T521" i="5"/>
  <c r="T522" i="5"/>
  <c r="T524" i="5"/>
  <c r="T525" i="5"/>
  <c r="T528" i="5"/>
  <c r="T529" i="5"/>
  <c r="T530" i="5"/>
  <c r="T531" i="5"/>
  <c r="T532" i="5"/>
  <c r="T533" i="5"/>
  <c r="T536" i="5"/>
  <c r="T537" i="5"/>
  <c r="T538" i="5"/>
  <c r="T540" i="5"/>
  <c r="T541" i="5"/>
  <c r="T544" i="5"/>
  <c r="T545" i="5"/>
  <c r="T546" i="5"/>
  <c r="T547" i="5"/>
  <c r="T548" i="5"/>
  <c r="T549" i="5"/>
  <c r="T552" i="5"/>
  <c r="T553" i="5"/>
  <c r="T554" i="5"/>
  <c r="T556" i="5"/>
  <c r="T557" i="5"/>
  <c r="T560" i="5"/>
  <c r="T561" i="5"/>
  <c r="T562" i="5"/>
  <c r="T563" i="5"/>
  <c r="T564" i="5"/>
  <c r="T565" i="5"/>
  <c r="T568" i="5"/>
  <c r="T569" i="5"/>
  <c r="T570" i="5"/>
  <c r="T572" i="5"/>
  <c r="T573" i="5"/>
  <c r="T576" i="5"/>
  <c r="T577" i="5"/>
  <c r="T578" i="5"/>
  <c r="T579" i="5"/>
  <c r="T580" i="5"/>
  <c r="T581" i="5"/>
  <c r="T584" i="5"/>
  <c r="T585" i="5"/>
  <c r="T586" i="5"/>
  <c r="T588" i="5"/>
  <c r="T589" i="5"/>
  <c r="T592" i="5"/>
  <c r="T593" i="5"/>
  <c r="T594" i="5"/>
  <c r="T596" i="5"/>
  <c r="T597" i="5"/>
  <c r="T600" i="5"/>
  <c r="T601" i="5"/>
  <c r="T602" i="5"/>
  <c r="T604" i="5"/>
  <c r="T605" i="5"/>
  <c r="T608" i="5"/>
  <c r="T609" i="5"/>
  <c r="T610" i="5"/>
  <c r="T611" i="5"/>
  <c r="T612" i="5"/>
  <c r="T613" i="5"/>
  <c r="T616" i="5"/>
  <c r="T617" i="5"/>
  <c r="T618" i="5"/>
  <c r="T620" i="5"/>
  <c r="T621" i="5"/>
  <c r="T624" i="5"/>
  <c r="T625" i="5"/>
  <c r="T626" i="5"/>
  <c r="T627" i="5"/>
  <c r="T628" i="5"/>
  <c r="T629" i="5"/>
  <c r="T632" i="5"/>
  <c r="T633" i="5"/>
  <c r="T634" i="5"/>
  <c r="T636" i="5"/>
  <c r="T637" i="5"/>
  <c r="T640" i="5"/>
  <c r="T641" i="5"/>
  <c r="T642" i="5"/>
  <c r="T643" i="5"/>
  <c r="T644" i="5"/>
  <c r="T645" i="5"/>
  <c r="T648" i="5"/>
  <c r="T649" i="5"/>
  <c r="T650" i="5"/>
  <c r="T652" i="5"/>
  <c r="T653" i="5"/>
  <c r="T656" i="5"/>
  <c r="T657" i="5"/>
  <c r="T658" i="5"/>
  <c r="T659" i="5"/>
  <c r="T660" i="5"/>
  <c r="T661" i="5"/>
  <c r="T664" i="5"/>
  <c r="T665" i="5"/>
  <c r="T666" i="5"/>
  <c r="T668" i="5"/>
  <c r="T669" i="5"/>
  <c r="T672" i="5"/>
  <c r="T673" i="5"/>
  <c r="T674" i="5"/>
  <c r="T675" i="5"/>
  <c r="T676" i="5"/>
  <c r="T677" i="5"/>
  <c r="T680" i="5"/>
  <c r="T681" i="5"/>
  <c r="T682" i="5"/>
  <c r="T683" i="5"/>
  <c r="T684" i="5"/>
  <c r="T685" i="5"/>
  <c r="T688" i="5"/>
  <c r="T689" i="5"/>
  <c r="T690" i="5"/>
  <c r="T692" i="5"/>
  <c r="T693" i="5"/>
  <c r="T696" i="5"/>
  <c r="T697" i="5"/>
  <c r="T698" i="5"/>
  <c r="T700" i="5"/>
  <c r="T701" i="5"/>
  <c r="T704" i="5"/>
  <c r="T705" i="5"/>
  <c r="T706" i="5"/>
  <c r="T707" i="5"/>
  <c r="T708" i="5"/>
  <c r="T709" i="5"/>
  <c r="T712" i="5"/>
  <c r="T713" i="5"/>
  <c r="T714" i="5"/>
  <c r="T716" i="5"/>
  <c r="T717" i="5"/>
  <c r="T720" i="5"/>
  <c r="T721" i="5"/>
  <c r="T722" i="5"/>
  <c r="T724" i="5"/>
  <c r="T725" i="5"/>
  <c r="T728" i="5"/>
  <c r="T729" i="5"/>
  <c r="T730" i="5"/>
  <c r="T731" i="5"/>
  <c r="T732" i="5"/>
  <c r="T733" i="5"/>
  <c r="T736" i="5"/>
  <c r="T737" i="5"/>
  <c r="T738" i="5"/>
  <c r="T739" i="5"/>
  <c r="T740" i="5"/>
  <c r="T741" i="5"/>
  <c r="T744" i="5"/>
  <c r="T745" i="5"/>
  <c r="T746" i="5"/>
  <c r="T747" i="5"/>
  <c r="T748" i="5"/>
  <c r="T749" i="5"/>
  <c r="T752" i="5"/>
  <c r="T753" i="5"/>
  <c r="T754" i="5"/>
  <c r="T756" i="5"/>
  <c r="T757" i="5"/>
  <c r="T760" i="5"/>
  <c r="T761" i="5"/>
  <c r="T762" i="5"/>
  <c r="T763" i="5"/>
  <c r="T764" i="5"/>
  <c r="T765" i="5"/>
  <c r="T768" i="5"/>
  <c r="T769" i="5"/>
  <c r="T770" i="5"/>
  <c r="T772" i="5"/>
  <c r="T773" i="5"/>
  <c r="T776" i="5"/>
  <c r="T777" i="5"/>
  <c r="T778" i="5"/>
  <c r="T779" i="5"/>
  <c r="T780" i="5"/>
  <c r="T781" i="5"/>
  <c r="T784" i="5"/>
  <c r="T785" i="5"/>
  <c r="T786" i="5"/>
  <c r="T788" i="5"/>
  <c r="T789" i="5"/>
  <c r="T792" i="5"/>
  <c r="T793" i="5"/>
  <c r="T794" i="5"/>
  <c r="T795" i="5"/>
  <c r="T796" i="5"/>
  <c r="T797" i="5"/>
  <c r="T800" i="5"/>
  <c r="T801" i="5"/>
  <c r="T802" i="5"/>
  <c r="T803" i="5"/>
  <c r="T804" i="5"/>
  <c r="T805" i="5"/>
  <c r="T808" i="5"/>
  <c r="T809" i="5"/>
  <c r="T810" i="5"/>
  <c r="T812" i="5"/>
  <c r="T813" i="5"/>
  <c r="T816" i="5"/>
  <c r="T817" i="5"/>
  <c r="T818" i="5"/>
  <c r="T820" i="5"/>
  <c r="T821" i="5"/>
  <c r="T824" i="5"/>
  <c r="T825" i="5"/>
  <c r="T826" i="5"/>
  <c r="T828" i="5"/>
  <c r="T829" i="5"/>
  <c r="T832" i="5"/>
  <c r="T833" i="5"/>
  <c r="T834" i="5"/>
  <c r="T835" i="5"/>
  <c r="T836" i="5"/>
  <c r="T837" i="5"/>
  <c r="T840" i="5"/>
  <c r="T841" i="5"/>
  <c r="T842" i="5"/>
  <c r="T844" i="5"/>
  <c r="T845" i="5"/>
  <c r="T848" i="5"/>
  <c r="T849" i="5"/>
  <c r="T850" i="5"/>
  <c r="T852" i="5"/>
  <c r="T853" i="5"/>
  <c r="T856" i="5"/>
  <c r="T857" i="5"/>
  <c r="T858" i="5"/>
  <c r="T859" i="5"/>
  <c r="T860" i="5"/>
  <c r="T861" i="5"/>
  <c r="T864" i="5"/>
  <c r="T865" i="5"/>
  <c r="T866" i="5"/>
  <c r="T868" i="5"/>
  <c r="T869" i="5"/>
  <c r="T872" i="5"/>
  <c r="T873" i="5"/>
  <c r="T874" i="5"/>
  <c r="T875" i="5"/>
  <c r="T876" i="5"/>
  <c r="T877" i="5"/>
  <c r="T880" i="5"/>
  <c r="T881" i="5"/>
  <c r="T882" i="5"/>
  <c r="T883" i="5"/>
  <c r="T884" i="5"/>
  <c r="T885" i="5"/>
  <c r="T888" i="5"/>
  <c r="T889" i="5"/>
  <c r="T890" i="5"/>
  <c r="T891" i="5"/>
  <c r="T892" i="5"/>
  <c r="T893" i="5"/>
  <c r="T896" i="5"/>
  <c r="T897" i="5"/>
  <c r="T898" i="5"/>
  <c r="T900" i="5"/>
  <c r="T901" i="5"/>
  <c r="T904" i="5"/>
  <c r="T905" i="5"/>
  <c r="T906" i="5"/>
  <c r="T907" i="5"/>
  <c r="T908" i="5"/>
  <c r="T909" i="5"/>
  <c r="T912" i="5"/>
  <c r="T913" i="5"/>
  <c r="T914" i="5"/>
  <c r="T915" i="5"/>
  <c r="T916" i="5"/>
  <c r="T917" i="5"/>
  <c r="T920" i="5"/>
  <c r="T921" i="5"/>
  <c r="T922" i="5"/>
  <c r="T924" i="5"/>
  <c r="T925" i="5"/>
  <c r="T928" i="5"/>
  <c r="T929" i="5"/>
  <c r="T930" i="5"/>
  <c r="T931" i="5"/>
  <c r="T932" i="5"/>
  <c r="T933" i="5"/>
  <c r="T936" i="5"/>
  <c r="T937" i="5"/>
  <c r="T938" i="5"/>
  <c r="T940" i="5"/>
  <c r="T941" i="5"/>
  <c r="T944" i="5"/>
  <c r="T945" i="5"/>
  <c r="T946" i="5"/>
  <c r="T947" i="5"/>
  <c r="T948" i="5"/>
  <c r="T949" i="5"/>
  <c r="T952" i="5"/>
  <c r="T953" i="5"/>
  <c r="T954" i="5"/>
  <c r="T956" i="5"/>
  <c r="T957" i="5"/>
  <c r="T960" i="5"/>
  <c r="T961" i="5"/>
  <c r="T962" i="5"/>
  <c r="T963" i="5"/>
  <c r="T964" i="5"/>
  <c r="T965" i="5"/>
  <c r="T968" i="5"/>
  <c r="T969" i="5"/>
  <c r="T970" i="5"/>
  <c r="T972" i="5"/>
  <c r="T973" i="5"/>
  <c r="T976" i="5"/>
  <c r="T977" i="5"/>
  <c r="T978" i="5"/>
  <c r="T979" i="5"/>
  <c r="T980" i="5"/>
  <c r="T981" i="5"/>
  <c r="T984" i="5"/>
  <c r="T985" i="5"/>
  <c r="T986" i="5"/>
  <c r="T987" i="5"/>
  <c r="T988" i="5"/>
  <c r="T989" i="5"/>
  <c r="T992" i="5"/>
  <c r="T993" i="5"/>
  <c r="T994" i="5"/>
  <c r="T995" i="5"/>
  <c r="T996" i="5"/>
  <c r="T997" i="5"/>
  <c r="T1000" i="5"/>
  <c r="T1001" i="5"/>
  <c r="T1002" i="5"/>
  <c r="T1004" i="5"/>
  <c r="T1005" i="5"/>
  <c r="T1008" i="5"/>
  <c r="T1009" i="5"/>
  <c r="T1010" i="5"/>
  <c r="T1011" i="5"/>
  <c r="T1012" i="5"/>
  <c r="T1013" i="5"/>
  <c r="T1016" i="5"/>
  <c r="T1017" i="5"/>
  <c r="T1018" i="5"/>
  <c r="T1019" i="5"/>
  <c r="T1020" i="5"/>
  <c r="T1021" i="5"/>
  <c r="T1024" i="5"/>
  <c r="T1025" i="5"/>
  <c r="T1026" i="5"/>
  <c r="T1027" i="5"/>
  <c r="T1028" i="5"/>
  <c r="T1029" i="5"/>
  <c r="T1032" i="5"/>
  <c r="T1033" i="5"/>
  <c r="T1034" i="5"/>
  <c r="T1036" i="5"/>
  <c r="T1037" i="5"/>
  <c r="T1040" i="5"/>
  <c r="T1041" i="5"/>
  <c r="T1042" i="5"/>
  <c r="T1043" i="5"/>
  <c r="T1044" i="5"/>
  <c r="T1045" i="5"/>
  <c r="T1048" i="5"/>
  <c r="T1049" i="5"/>
  <c r="T1050" i="5"/>
  <c r="T1051" i="5"/>
  <c r="T1052" i="5"/>
  <c r="T1053" i="5"/>
  <c r="T1056" i="5"/>
  <c r="T1057" i="5"/>
  <c r="T1058" i="5"/>
  <c r="T1059" i="5"/>
  <c r="T1060" i="5"/>
  <c r="T1061" i="5"/>
  <c r="T1064" i="5"/>
  <c r="T1065" i="5"/>
  <c r="T1066" i="5"/>
  <c r="T1068" i="5"/>
  <c r="T1069" i="5"/>
  <c r="T1072" i="5"/>
  <c r="T1073" i="5"/>
  <c r="T1074" i="5"/>
  <c r="T1075" i="5"/>
  <c r="T1076" i="5"/>
  <c r="T1077" i="5"/>
  <c r="T1080" i="5"/>
  <c r="T1081" i="5"/>
  <c r="T1082" i="5"/>
  <c r="T1083" i="5"/>
  <c r="T1084" i="5"/>
  <c r="T1085" i="5"/>
  <c r="T1088" i="5"/>
  <c r="T1089" i="5"/>
  <c r="T1090" i="5"/>
  <c r="T1091" i="5"/>
  <c r="T1092" i="5"/>
  <c r="T1093" i="5"/>
  <c r="T1096" i="5"/>
  <c r="T1097" i="5"/>
  <c r="T1098" i="5"/>
  <c r="T1100" i="5"/>
  <c r="T1101" i="5"/>
  <c r="T1104" i="5"/>
  <c r="T1105" i="5"/>
  <c r="T1106" i="5"/>
  <c r="T1107" i="5"/>
  <c r="T1108" i="5"/>
  <c r="T1109"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4" i="5"/>
  <c r="T1745" i="5"/>
  <c r="T1746" i="5"/>
  <c r="T1747" i="5"/>
  <c r="T1748" i="5"/>
  <c r="T1749" i="5"/>
  <c r="T1752" i="5"/>
  <c r="T1753" i="5"/>
  <c r="T1754" i="5"/>
  <c r="T1755" i="5"/>
  <c r="T1756" i="5"/>
  <c r="T1757" i="5"/>
  <c r="T1760" i="5"/>
  <c r="T1761" i="5"/>
  <c r="T1762" i="5"/>
  <c r="T1763" i="5"/>
  <c r="T1764" i="5"/>
  <c r="T1765" i="5"/>
  <c r="T1768" i="5"/>
  <c r="T1769" i="5"/>
  <c r="T1770" i="5"/>
  <c r="T1771" i="5"/>
  <c r="T1772" i="5"/>
  <c r="T1773" i="5"/>
  <c r="T1776" i="5"/>
  <c r="T1777" i="5"/>
  <c r="T1778" i="5"/>
  <c r="T1779" i="5"/>
  <c r="T1780" i="5"/>
  <c r="T1781" i="5"/>
  <c r="T1784" i="5"/>
  <c r="T1785" i="5"/>
  <c r="T1786" i="5"/>
  <c r="T1787" i="5"/>
  <c r="T1788" i="5"/>
  <c r="T1789" i="5"/>
  <c r="T1791" i="5"/>
  <c r="T1792" i="5"/>
  <c r="T1793" i="5"/>
  <c r="T1794" i="5"/>
  <c r="T1795" i="5"/>
  <c r="T1796" i="5"/>
  <c r="T1797" i="5"/>
  <c r="T1799" i="5"/>
  <c r="T1800" i="5"/>
  <c r="T1801" i="5"/>
  <c r="T1802" i="5"/>
  <c r="T1803" i="5"/>
  <c r="T1804" i="5"/>
  <c r="T1805" i="5"/>
  <c r="T1808" i="5"/>
  <c r="T1809" i="5"/>
  <c r="T1810" i="5"/>
  <c r="T1811" i="5"/>
  <c r="T1812" i="5"/>
  <c r="T1813" i="5"/>
  <c r="T1816" i="5"/>
  <c r="T1817" i="5"/>
  <c r="T1818" i="5"/>
  <c r="T1819" i="5"/>
  <c r="T1820" i="5"/>
  <c r="T1821" i="5"/>
  <c r="T1824" i="5"/>
  <c r="T1825" i="5"/>
  <c r="T1826" i="5"/>
  <c r="T1827" i="5"/>
  <c r="T1828" i="5"/>
  <c r="T1829" i="5"/>
  <c r="T1832" i="5"/>
  <c r="T1833" i="5"/>
  <c r="T1834" i="5"/>
  <c r="T1835" i="5"/>
  <c r="T1836" i="5"/>
  <c r="T1837" i="5"/>
  <c r="T1840" i="5"/>
  <c r="T1841" i="5"/>
  <c r="T1842" i="5"/>
  <c r="T1843" i="5"/>
  <c r="T1844" i="5"/>
  <c r="T1845" i="5"/>
  <c r="T1848" i="5"/>
  <c r="T1849" i="5"/>
  <c r="T1850" i="5"/>
  <c r="T1851" i="5"/>
  <c r="T1852" i="5"/>
  <c r="T1853" i="5"/>
  <c r="T1855" i="5"/>
  <c r="T1856" i="5"/>
  <c r="T1857" i="5"/>
  <c r="T1858" i="5"/>
  <c r="T1859" i="5"/>
  <c r="T1860" i="5"/>
  <c r="T1861" i="5"/>
  <c r="T1863" i="5"/>
  <c r="T1864" i="5"/>
  <c r="T1865" i="5"/>
  <c r="T1866" i="5"/>
  <c r="T1867" i="5"/>
  <c r="T1868" i="5"/>
  <c r="T1869" i="5"/>
  <c r="T1872" i="5"/>
  <c r="T1873" i="5"/>
  <c r="T1874" i="5"/>
  <c r="T1875" i="5"/>
  <c r="T1876" i="5"/>
  <c r="T1877" i="5"/>
  <c r="T1880" i="5"/>
  <c r="T1881" i="5"/>
  <c r="T1882" i="5"/>
  <c r="T1883" i="5"/>
  <c r="T1884" i="5"/>
  <c r="T1885" i="5"/>
  <c r="T1888" i="5"/>
  <c r="T1889" i="5"/>
  <c r="T1890" i="5"/>
  <c r="T1891" i="5"/>
  <c r="T1892" i="5"/>
  <c r="T1893" i="5"/>
  <c r="T1896" i="5"/>
  <c r="T1897" i="5"/>
  <c r="T1898" i="5"/>
  <c r="T1899" i="5"/>
  <c r="T1900" i="5"/>
  <c r="T1901" i="5"/>
  <c r="T1904" i="5"/>
  <c r="T1905" i="5"/>
  <c r="T1906" i="5"/>
  <c r="T1907" i="5"/>
  <c r="T1908" i="5"/>
  <c r="T1909" i="5"/>
  <c r="T1912" i="5"/>
  <c r="T1913" i="5"/>
  <c r="T1914" i="5"/>
  <c r="T1915" i="5"/>
  <c r="T1916" i="5"/>
  <c r="T1917" i="5"/>
  <c r="T1919" i="5"/>
  <c r="T1920" i="5"/>
  <c r="T1921" i="5"/>
  <c r="T1922" i="5"/>
  <c r="T1923" i="5"/>
  <c r="T1924" i="5"/>
  <c r="T1925" i="5"/>
  <c r="T1927" i="5"/>
  <c r="T1928" i="5"/>
  <c r="T1929" i="5"/>
  <c r="T1930" i="5"/>
  <c r="T1931" i="5"/>
  <c r="T1932" i="5"/>
  <c r="T1933" i="5"/>
  <c r="T1936" i="5"/>
  <c r="T1937" i="5"/>
  <c r="T1938" i="5"/>
  <c r="T1939" i="5"/>
  <c r="T1940" i="5"/>
  <c r="T1941" i="5"/>
  <c r="T1944" i="5"/>
  <c r="T1945" i="5"/>
  <c r="T1946" i="5"/>
  <c r="T1947" i="5"/>
  <c r="T1948" i="5"/>
  <c r="T1949" i="5"/>
  <c r="T1952" i="5"/>
  <c r="T1953" i="5"/>
  <c r="T1954" i="5"/>
  <c r="T1955" i="5"/>
  <c r="T1956" i="5"/>
  <c r="T1957" i="5"/>
  <c r="T1960" i="5"/>
  <c r="T1961" i="5"/>
  <c r="T1962" i="5"/>
  <c r="T1963" i="5"/>
  <c r="T1964" i="5"/>
  <c r="T1965" i="5"/>
  <c r="T1968" i="5"/>
  <c r="T1969" i="5"/>
  <c r="T1970" i="5"/>
  <c r="T1971" i="5"/>
  <c r="T1972" i="5"/>
  <c r="T1973" i="5"/>
  <c r="T1976" i="5"/>
  <c r="T1977" i="5"/>
  <c r="T1978" i="5"/>
  <c r="T1979" i="5"/>
  <c r="T1980" i="5"/>
  <c r="T1981" i="5"/>
  <c r="T1983" i="5"/>
  <c r="T1984" i="5"/>
  <c r="T1985" i="5"/>
  <c r="T1986" i="5"/>
  <c r="T1987" i="5"/>
  <c r="T1988" i="5"/>
  <c r="T1989" i="5"/>
  <c r="T1991" i="5"/>
  <c r="T1992" i="5"/>
  <c r="T1993" i="5"/>
  <c r="T1994" i="5"/>
  <c r="T1995" i="5"/>
  <c r="T1996" i="5"/>
  <c r="T1997" i="5"/>
  <c r="T2000" i="5"/>
  <c r="T2001" i="5"/>
  <c r="T2002" i="5"/>
  <c r="T2003" i="5"/>
  <c r="T2004" i="5"/>
  <c r="T2005" i="5"/>
  <c r="T2008" i="5"/>
  <c r="T2009" i="5"/>
  <c r="T2010" i="5"/>
  <c r="T2011" i="5"/>
  <c r="T2012" i="5"/>
  <c r="T2013" i="5"/>
  <c r="T2016" i="5"/>
  <c r="T2017" i="5"/>
  <c r="T2018" i="5"/>
  <c r="T2019" i="5"/>
  <c r="T2020" i="5"/>
  <c r="T2021" i="5"/>
  <c r="T2024" i="5"/>
  <c r="T2025" i="5"/>
  <c r="T2026" i="5"/>
  <c r="T2027" i="5"/>
  <c r="T2028" i="5"/>
  <c r="T2029" i="5"/>
  <c r="T2032" i="5"/>
  <c r="T2033" i="5"/>
  <c r="T2034" i="5"/>
  <c r="T2035" i="5"/>
  <c r="T2036" i="5"/>
  <c r="T2037" i="5"/>
  <c r="T2040" i="5"/>
  <c r="T2041" i="5"/>
  <c r="T2042" i="5"/>
  <c r="T2043" i="5"/>
  <c r="T2044" i="5"/>
  <c r="T2045" i="5"/>
  <c r="T2047" i="5"/>
  <c r="T2048" i="5"/>
  <c r="T2049" i="5"/>
  <c r="T2050" i="5"/>
  <c r="T2051" i="5"/>
  <c r="T2052" i="5"/>
  <c r="T2053" i="5"/>
  <c r="T2055" i="5"/>
  <c r="T2056" i="5"/>
  <c r="T2057" i="5"/>
  <c r="T2058" i="5"/>
  <c r="T2059" i="5"/>
  <c r="T2060" i="5"/>
  <c r="T2061" i="5"/>
  <c r="T2064" i="5"/>
  <c r="T2065" i="5"/>
  <c r="T2066" i="5"/>
  <c r="T2067" i="5"/>
  <c r="T2068" i="5"/>
  <c r="T2069" i="5"/>
  <c r="T2072" i="5"/>
  <c r="T2073" i="5"/>
  <c r="T2074" i="5"/>
  <c r="T2075" i="5"/>
  <c r="T2076" i="5"/>
  <c r="T2077" i="5"/>
  <c r="T2080" i="5"/>
  <c r="T2081" i="5"/>
  <c r="T2082" i="5"/>
  <c r="T2083" i="5"/>
  <c r="T2084" i="5"/>
  <c r="T2085" i="5"/>
  <c r="T2088" i="5"/>
  <c r="T2089" i="5"/>
  <c r="T2090" i="5"/>
  <c r="T2091" i="5"/>
  <c r="T2092" i="5"/>
  <c r="T2093" i="5"/>
  <c r="T2096" i="5"/>
  <c r="T2097" i="5"/>
  <c r="T2098" i="5"/>
  <c r="T2099" i="5"/>
  <c r="T2100" i="5"/>
  <c r="T2101" i="5"/>
  <c r="T2104" i="5"/>
  <c r="T2105" i="5"/>
  <c r="T2106" i="5"/>
  <c r="T2107" i="5"/>
  <c r="T2108" i="5"/>
  <c r="T2109" i="5"/>
  <c r="T2111" i="5"/>
  <c r="T2112" i="5"/>
  <c r="T2113" i="5"/>
  <c r="T2114" i="5"/>
  <c r="T2115" i="5"/>
  <c r="T2116" i="5"/>
  <c r="T2117" i="5"/>
  <c r="T2119" i="5"/>
  <c r="T2120" i="5"/>
  <c r="T2121" i="5"/>
  <c r="T2122" i="5"/>
  <c r="T2123" i="5"/>
  <c r="T2124" i="5"/>
  <c r="T2125" i="5"/>
  <c r="T2128" i="5"/>
  <c r="T2129" i="5"/>
  <c r="T2130" i="5"/>
  <c r="T2131" i="5"/>
  <c r="T2132" i="5"/>
  <c r="T2133" i="5"/>
  <c r="T2136" i="5"/>
  <c r="T2137" i="5"/>
  <c r="T2138" i="5"/>
  <c r="T2139" i="5"/>
  <c r="T2140" i="5"/>
  <c r="T2141" i="5"/>
  <c r="T2144" i="5"/>
  <c r="T2145" i="5"/>
  <c r="T2146" i="5"/>
  <c r="T2147" i="5"/>
  <c r="T2148" i="5"/>
  <c r="T2149" i="5"/>
  <c r="T2152" i="5"/>
  <c r="T2153" i="5"/>
  <c r="T2154" i="5"/>
  <c r="T2155" i="5"/>
  <c r="T2156" i="5"/>
  <c r="T2157" i="5"/>
  <c r="T2160" i="5"/>
  <c r="T2161" i="5"/>
  <c r="T2162" i="5"/>
  <c r="T2163" i="5"/>
  <c r="T2164" i="5"/>
  <c r="T2165" i="5"/>
  <c r="T2168" i="5"/>
  <c r="T2169" i="5"/>
  <c r="T2170" i="5"/>
  <c r="T2171" i="5"/>
  <c r="T2172" i="5"/>
  <c r="T2173" i="5"/>
  <c r="T2175" i="5"/>
  <c r="T2176" i="5"/>
  <c r="T2177" i="5"/>
  <c r="T2178" i="5"/>
  <c r="T2179" i="5"/>
  <c r="T2180" i="5"/>
  <c r="T2181" i="5"/>
  <c r="T2183" i="5"/>
  <c r="T2184" i="5"/>
  <c r="T2185" i="5"/>
  <c r="T2186" i="5"/>
  <c r="T2187" i="5"/>
  <c r="T2188" i="5"/>
  <c r="T2189" i="5"/>
  <c r="T2192" i="5"/>
  <c r="T2193" i="5"/>
  <c r="T2194" i="5"/>
  <c r="T2195" i="5"/>
  <c r="T2196" i="5"/>
  <c r="T2197" i="5"/>
  <c r="T2200" i="5"/>
  <c r="T2201" i="5"/>
  <c r="T2202" i="5"/>
  <c r="T2203" i="5"/>
  <c r="T2204" i="5"/>
  <c r="T2205" i="5"/>
  <c r="T2208" i="5"/>
  <c r="T2209" i="5"/>
  <c r="T2210" i="5"/>
  <c r="T2211" i="5"/>
  <c r="T2212" i="5"/>
  <c r="T2213" i="5"/>
  <c r="T2216" i="5"/>
  <c r="T2217" i="5"/>
  <c r="T2218" i="5"/>
  <c r="T2219" i="5"/>
  <c r="T2220" i="5"/>
  <c r="T2221" i="5"/>
  <c r="T2224" i="5"/>
  <c r="T2225" i="5"/>
  <c r="T2226" i="5"/>
  <c r="T2227" i="5"/>
  <c r="T2228" i="5"/>
  <c r="T2229" i="5"/>
  <c r="T2232" i="5"/>
  <c r="T2233" i="5"/>
  <c r="T2234" i="5"/>
  <c r="T2235" i="5"/>
  <c r="T2236" i="5"/>
  <c r="T2237" i="5"/>
  <c r="T2239" i="5"/>
  <c r="T2240" i="5"/>
  <c r="T2241" i="5"/>
  <c r="T2242" i="5"/>
  <c r="T2243" i="5"/>
  <c r="T2244" i="5"/>
  <c r="T2245" i="5"/>
  <c r="T2247" i="5"/>
  <c r="T2248" i="5"/>
  <c r="T2249" i="5"/>
  <c r="T2250" i="5"/>
  <c r="T2251" i="5"/>
  <c r="T2252" i="5"/>
  <c r="T2253" i="5"/>
  <c r="T2256" i="5"/>
  <c r="T2257" i="5"/>
  <c r="T2258" i="5"/>
  <c r="T2259" i="5"/>
  <c r="T2260" i="5"/>
  <c r="T2261" i="5"/>
  <c r="T2264" i="5"/>
  <c r="T2265" i="5"/>
  <c r="T2266" i="5"/>
  <c r="T2267" i="5"/>
  <c r="T2268" i="5"/>
  <c r="T2269" i="5"/>
  <c r="T2272" i="5"/>
  <c r="T2273" i="5"/>
  <c r="T2274" i="5"/>
  <c r="T2275" i="5"/>
  <c r="T2276" i="5"/>
  <c r="T2277" i="5"/>
  <c r="T2280" i="5"/>
  <c r="T2281" i="5"/>
  <c r="T2282" i="5"/>
  <c r="T2283" i="5"/>
  <c r="T2284" i="5"/>
  <c r="T2285" i="5"/>
  <c r="T2288" i="5"/>
  <c r="T2289" i="5"/>
  <c r="T2290" i="5"/>
  <c r="T2291" i="5"/>
  <c r="T2292" i="5"/>
  <c r="T2293" i="5"/>
  <c r="T2296" i="5"/>
  <c r="T2297" i="5"/>
  <c r="T2298" i="5"/>
  <c r="T2299" i="5"/>
  <c r="T2300" i="5"/>
  <c r="T2301" i="5"/>
  <c r="T2303" i="5"/>
  <c r="T2304" i="5"/>
  <c r="T2305" i="5"/>
  <c r="T2306" i="5"/>
  <c r="T2307" i="5"/>
  <c r="T2308" i="5"/>
  <c r="T2309" i="5"/>
  <c r="T2311" i="5"/>
  <c r="T2312" i="5"/>
  <c r="T2313" i="5"/>
  <c r="T2314" i="5"/>
  <c r="T2315" i="5"/>
  <c r="T2316" i="5"/>
  <c r="T2317" i="5"/>
  <c r="T2320" i="5"/>
  <c r="T2321" i="5"/>
  <c r="T2322" i="5"/>
  <c r="T2323" i="5"/>
  <c r="T2324" i="5"/>
  <c r="T2325" i="5"/>
  <c r="T2328" i="5"/>
  <c r="T2329" i="5"/>
  <c r="T2330" i="5"/>
  <c r="T2331" i="5"/>
  <c r="T2332" i="5"/>
  <c r="T2333" i="5"/>
  <c r="T2336" i="5"/>
  <c r="T2337" i="5"/>
  <c r="T2338" i="5"/>
  <c r="T2339" i="5"/>
  <c r="T2340" i="5"/>
  <c r="T2341" i="5"/>
  <c r="T2344" i="5"/>
  <c r="T2345" i="5"/>
  <c r="T2346" i="5"/>
  <c r="T2347" i="5"/>
  <c r="T2348" i="5"/>
  <c r="T2349" i="5"/>
  <c r="T2352" i="5"/>
  <c r="T2353" i="5"/>
  <c r="T2354" i="5"/>
  <c r="T2355" i="5"/>
  <c r="T2356" i="5"/>
  <c r="T2357" i="5"/>
  <c r="T2360" i="5"/>
  <c r="T2361" i="5"/>
  <c r="T2362" i="5"/>
  <c r="T2363" i="5"/>
  <c r="T2364" i="5"/>
  <c r="T2365" i="5"/>
  <c r="T2367" i="5"/>
  <c r="T2368" i="5"/>
  <c r="T2369" i="5"/>
  <c r="T2370" i="5"/>
  <c r="T2371" i="5"/>
  <c r="T2372" i="5"/>
  <c r="T2373" i="5"/>
  <c r="T2375" i="5"/>
  <c r="T2376" i="5"/>
  <c r="T2377" i="5"/>
  <c r="T2378" i="5"/>
  <c r="T2379" i="5"/>
  <c r="T2380" i="5"/>
  <c r="T2381" i="5"/>
  <c r="T2384" i="5"/>
  <c r="T2385" i="5"/>
  <c r="T2386" i="5"/>
  <c r="T2387" i="5"/>
  <c r="T2388" i="5"/>
  <c r="T2389" i="5"/>
  <c r="T2392" i="5"/>
  <c r="T2393" i="5"/>
  <c r="T2394" i="5"/>
  <c r="T2395" i="5"/>
  <c r="T2396" i="5"/>
  <c r="T2397" i="5"/>
  <c r="T2400" i="5"/>
  <c r="T2401" i="5"/>
  <c r="T2402" i="5"/>
  <c r="T2403" i="5"/>
  <c r="T2404" i="5"/>
  <c r="T2405" i="5"/>
  <c r="T2408" i="5"/>
  <c r="T2409" i="5"/>
  <c r="T2410" i="5"/>
  <c r="T2411" i="5"/>
  <c r="T2412" i="5"/>
  <c r="T2413" i="5"/>
  <c r="T2416" i="5"/>
  <c r="T2417" i="5"/>
  <c r="T2418" i="5"/>
  <c r="T2419" i="5"/>
  <c r="T2420" i="5"/>
  <c r="T2421" i="5"/>
  <c r="T2424" i="5"/>
  <c r="T2425" i="5"/>
  <c r="T2426" i="5"/>
  <c r="T2427" i="5"/>
  <c r="T2428" i="5"/>
  <c r="T2429" i="5"/>
  <c r="T2431" i="5"/>
  <c r="T2432" i="5"/>
  <c r="T2433" i="5"/>
  <c r="T2434" i="5"/>
  <c r="T2435" i="5"/>
  <c r="T2436" i="5"/>
  <c r="T2437" i="5"/>
  <c r="T2439" i="5"/>
  <c r="T2440" i="5"/>
  <c r="T2441" i="5"/>
  <c r="T2442" i="5"/>
  <c r="T2443" i="5"/>
  <c r="T2444" i="5"/>
  <c r="T2445" i="5"/>
  <c r="T2448" i="5"/>
  <c r="T2449" i="5"/>
  <c r="T2450" i="5"/>
  <c r="T2451" i="5"/>
  <c r="T2452" i="5"/>
  <c r="T2453" i="5"/>
  <c r="T2456" i="5"/>
  <c r="T2457" i="5"/>
  <c r="T2458" i="5"/>
  <c r="T2459" i="5"/>
  <c r="T2460" i="5"/>
  <c r="T2461" i="5"/>
  <c r="T2464" i="5"/>
  <c r="T2465" i="5"/>
  <c r="T2466" i="5"/>
  <c r="T2467" i="5"/>
  <c r="T2468" i="5"/>
  <c r="T2469" i="5"/>
  <c r="T2472" i="5"/>
  <c r="T2473" i="5"/>
  <c r="T2474" i="5"/>
  <c r="T2475" i="5"/>
  <c r="T2476" i="5"/>
  <c r="T2477" i="5"/>
  <c r="T2480" i="5"/>
  <c r="T2481" i="5"/>
  <c r="T2482" i="5"/>
  <c r="T2483" i="5"/>
  <c r="T2484" i="5"/>
  <c r="T2485" i="5"/>
  <c r="T2488" i="5"/>
  <c r="T2489" i="5"/>
  <c r="T2490" i="5"/>
  <c r="T2491" i="5"/>
  <c r="T2492" i="5"/>
  <c r="T2493" i="5"/>
  <c r="T2495" i="5"/>
  <c r="T2500" i="5"/>
  <c r="J165" i="8"/>
  <c r="K165" i="8"/>
  <c r="J166" i="8"/>
  <c r="K166" i="8"/>
  <c r="J167" i="8"/>
  <c r="K167" i="8"/>
  <c r="J168" i="8"/>
  <c r="K168" i="8"/>
  <c r="J169" i="8"/>
  <c r="K169" i="8"/>
  <c r="J170" i="8"/>
  <c r="K170" i="8"/>
  <c r="J171" i="8"/>
  <c r="K171" i="8"/>
  <c r="J172" i="8"/>
  <c r="K172" i="8"/>
  <c r="G94" i="6"/>
  <c r="G95" i="6"/>
  <c r="G96" i="6"/>
  <c r="G98" i="6"/>
  <c r="G99" i="6"/>
  <c r="G108" i="6"/>
  <c r="G109" i="6"/>
  <c r="G110" i="6"/>
  <c r="G111" i="6"/>
  <c r="G10" i="6"/>
  <c r="H10" i="6"/>
  <c r="G13" i="6"/>
  <c r="H13" i="6"/>
  <c r="G5" i="6"/>
  <c r="H5" i="6" s="1"/>
  <c r="D5" i="6" s="1"/>
  <c r="F6" i="6"/>
  <c r="G6" i="6"/>
  <c r="G11" i="6"/>
  <c r="H11" i="6" s="1"/>
  <c r="D11" i="6" s="1"/>
  <c r="H14" i="6"/>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500" i="5"/>
  <c r="S215" i="5"/>
  <c r="S228" i="5"/>
  <c r="S247" i="5"/>
  <c r="S276" i="5"/>
  <c r="S324" i="5"/>
  <c r="S332" i="5"/>
  <c r="S348" i="5"/>
  <c r="S351" i="5"/>
  <c r="S380" i="5"/>
  <c r="S391" i="5"/>
  <c r="S396" i="5"/>
  <c r="S476" i="5"/>
  <c r="S492" i="5"/>
  <c r="S516" i="5"/>
  <c r="S540" i="5"/>
  <c r="S543" i="5"/>
  <c r="S596" i="5"/>
  <c r="S652" i="5"/>
  <c r="S751" i="5"/>
  <c r="S788" i="5"/>
  <c r="S860" i="5"/>
  <c r="S892" i="5"/>
  <c r="S900" i="5"/>
  <c r="S964" i="5"/>
  <c r="S998" i="5"/>
  <c r="S1086" i="5"/>
  <c r="S1158" i="5"/>
  <c r="S1214" i="5"/>
  <c r="S1260" i="5"/>
  <c r="S1460" i="5"/>
  <c r="S1508" i="5"/>
  <c r="S1534" i="5"/>
  <c r="S1540" i="5"/>
  <c r="S1556" i="5"/>
  <c r="S1572" i="5"/>
  <c r="S1580" i="5"/>
  <c r="S1604" i="5"/>
  <c r="S1612" i="5"/>
  <c r="S1636" i="5"/>
  <c r="S1647" i="5"/>
  <c r="S1742" i="5"/>
  <c r="S1916" i="5"/>
  <c r="S2070" i="5"/>
  <c r="S2095" i="5"/>
  <c r="S2110" i="5"/>
  <c r="S2212" i="5"/>
  <c r="S2228" i="5"/>
  <c r="S2284" i="5"/>
  <c r="S2294" i="5"/>
  <c r="S2300" i="5"/>
  <c r="S2348" i="5"/>
  <c r="S2358" i="5"/>
  <c r="S2436" i="5"/>
  <c r="G75" i="5"/>
  <c r="B112" i="6"/>
  <c r="I109" i="5"/>
  <c r="R141" i="5"/>
  <c r="R157" i="5"/>
  <c r="G181" i="5"/>
  <c r="I253" i="5"/>
  <c r="R285" i="5"/>
  <c r="G384" i="5"/>
  <c r="R406" i="5"/>
  <c r="H413" i="5"/>
  <c r="I424" i="5"/>
  <c r="F472" i="5"/>
  <c r="R493" i="5"/>
  <c r="G496" i="5"/>
  <c r="R509" i="5"/>
  <c r="F573" i="5"/>
  <c r="I597" i="5"/>
  <c r="I653" i="5"/>
  <c r="H661" i="5"/>
  <c r="G693" i="5"/>
  <c r="J725" i="5"/>
  <c r="G768" i="5"/>
  <c r="H821" i="5"/>
  <c r="H869" i="5"/>
  <c r="R901" i="5"/>
  <c r="H949" i="5"/>
  <c r="J967" i="5"/>
  <c r="R973" i="5"/>
  <c r="R1000" i="5"/>
  <c r="H1005" i="5"/>
  <c r="G1008" i="5"/>
  <c r="H1023" i="5"/>
  <c r="I1029" i="5"/>
  <c r="F1037" i="5"/>
  <c r="R1127" i="5"/>
  <c r="H1141" i="5"/>
  <c r="R1159" i="5"/>
  <c r="F1181" i="5"/>
  <c r="R1229" i="5"/>
  <c r="G1253" i="5"/>
  <c r="H1285" i="5"/>
  <c r="R1293" i="5"/>
  <c r="H1325" i="5"/>
  <c r="F1368" i="5"/>
  <c r="F1381" i="5"/>
  <c r="H1413" i="5"/>
  <c r="G1424" i="5"/>
  <c r="J1453" i="5"/>
  <c r="G1469" i="5"/>
  <c r="H1480" i="5"/>
  <c r="G1518" i="5"/>
  <c r="R1520" i="5"/>
  <c r="R1525" i="5"/>
  <c r="J1535" i="5"/>
  <c r="H1589" i="5"/>
  <c r="F1592" i="5"/>
  <c r="G1597" i="5"/>
  <c r="J1599" i="5"/>
  <c r="I1608" i="5"/>
  <c r="G1631" i="5"/>
  <c r="I1653" i="5"/>
  <c r="R1669" i="5"/>
  <c r="R1671" i="5"/>
  <c r="F1677" i="5"/>
  <c r="I1759" i="5"/>
  <c r="R1775" i="5"/>
  <c r="R1863" i="5"/>
  <c r="H1959" i="5"/>
  <c r="G1981" i="5"/>
  <c r="R1983" i="5"/>
  <c r="I2023" i="5"/>
  <c r="R2037" i="5"/>
  <c r="H2055" i="5"/>
  <c r="R2059" i="5"/>
  <c r="I2079" i="5"/>
  <c r="F2134" i="5"/>
  <c r="G2197" i="5"/>
  <c r="J2203" i="5"/>
  <c r="J2261" i="5"/>
  <c r="I2304" i="5"/>
  <c r="J2325" i="5"/>
  <c r="H2331" i="5"/>
  <c r="R2368" i="5"/>
  <c r="R2475" i="5"/>
  <c r="F2493" i="5"/>
  <c r="G2494" i="5"/>
  <c r="G2495" i="5"/>
  <c r="I56" i="5"/>
  <c r="R73" i="5"/>
  <c r="F88" i="5"/>
  <c r="R177" i="5"/>
  <c r="I185" i="5"/>
  <c r="H232" i="5"/>
  <c r="H241" i="5"/>
  <c r="F249" i="5"/>
  <c r="H272" i="5"/>
  <c r="I288" i="5"/>
  <c r="I328" i="5"/>
  <c r="R360" i="5"/>
  <c r="I361" i="5"/>
  <c r="I377" i="5"/>
  <c r="I401" i="5"/>
  <c r="R409" i="5"/>
  <c r="J432" i="5"/>
  <c r="F433" i="5"/>
  <c r="R457" i="5"/>
  <c r="R489" i="5"/>
  <c r="R513" i="5"/>
  <c r="G520" i="5"/>
  <c r="I537" i="5"/>
  <c r="J585" i="5"/>
  <c r="G609" i="5"/>
  <c r="G681" i="5"/>
  <c r="G689" i="5"/>
  <c r="G713" i="5"/>
  <c r="G745" i="5"/>
  <c r="F849" i="5"/>
  <c r="R873" i="5"/>
  <c r="G889" i="5"/>
  <c r="F1001" i="5"/>
  <c r="I1009" i="5"/>
  <c r="H1209" i="5"/>
  <c r="R1217" i="5"/>
  <c r="R1225" i="5"/>
  <c r="F1241" i="5"/>
  <c r="I1273" i="5"/>
  <c r="G1353" i="5"/>
  <c r="G1409" i="5"/>
  <c r="F1457" i="5"/>
  <c r="G1609" i="5"/>
  <c r="F1617" i="5"/>
  <c r="F1665" i="5"/>
  <c r="J1697" i="5"/>
  <c r="F1713" i="5"/>
  <c r="G1753" i="5"/>
  <c r="F1761" i="5"/>
  <c r="J1809" i="5"/>
  <c r="F1977" i="5"/>
  <c r="R2081" i="5"/>
  <c r="H2105" i="5"/>
  <c r="R2137" i="5"/>
  <c r="F2169" i="5"/>
  <c r="I2177" i="5"/>
  <c r="H2273" i="5"/>
  <c r="R2281" i="5"/>
  <c r="R2329" i="5"/>
  <c r="R2393" i="5"/>
  <c r="D11" i="4"/>
  <c r="D13" i="6"/>
  <c r="D10" i="6"/>
  <c r="S2488" i="5"/>
  <c r="S2472" i="5"/>
  <c r="S2467" i="5"/>
  <c r="S2443" i="5"/>
  <c r="S2442" i="5"/>
  <c r="S2429" i="5"/>
  <c r="S2395" i="5"/>
  <c r="S2379" i="5"/>
  <c r="S2347" i="5"/>
  <c r="S2277" i="5"/>
  <c r="S2272" i="5"/>
  <c r="S2245" i="5"/>
  <c r="S2238" i="5"/>
  <c r="S2227" i="5"/>
  <c r="S2226" i="5"/>
  <c r="S2224" i="5"/>
  <c r="S2218" i="5"/>
  <c r="S2202" i="5"/>
  <c r="S2185" i="5"/>
  <c r="S2179" i="5"/>
  <c r="S2170" i="5"/>
  <c r="S2168" i="5"/>
  <c r="S2126" i="5"/>
  <c r="S2125" i="5"/>
  <c r="S2117" i="5"/>
  <c r="H2107" i="5"/>
  <c r="S2093" i="5"/>
  <c r="S2083" i="5"/>
  <c r="S2058" i="5"/>
  <c r="S2054" i="5"/>
  <c r="S2053" i="5"/>
  <c r="S2042" i="5"/>
  <c r="S2022" i="5"/>
  <c r="S2021" i="5"/>
  <c r="F2015" i="5"/>
  <c r="S2009" i="5"/>
  <c r="S1889" i="5"/>
  <c r="S1883" i="5"/>
  <c r="S1794" i="5"/>
  <c r="J1791" i="5"/>
  <c r="S1768" i="5"/>
  <c r="S1739" i="5"/>
  <c r="S1707" i="5"/>
  <c r="S1705" i="5"/>
  <c r="S1696" i="5"/>
  <c r="S1693" i="5"/>
  <c r="J1687" i="5"/>
  <c r="S1656" i="5"/>
  <c r="S1654" i="5"/>
  <c r="S1632" i="5"/>
  <c r="S1617" i="5"/>
  <c r="S1611" i="5"/>
  <c r="S1601" i="5"/>
  <c r="S1600" i="5"/>
  <c r="S1587" i="5"/>
  <c r="S1585" i="5"/>
  <c r="S1582" i="5"/>
  <c r="S1579" i="5"/>
  <c r="S1566" i="5"/>
  <c r="S1565" i="5"/>
  <c r="H1559" i="5"/>
  <c r="S1557" i="5"/>
  <c r="S1553" i="5"/>
  <c r="S1533" i="5"/>
  <c r="S1523" i="5"/>
  <c r="S1514" i="5"/>
  <c r="S1513" i="5"/>
  <c r="S1509" i="5"/>
  <c r="S1497" i="5"/>
  <c r="S1445" i="5"/>
  <c r="S1440" i="5"/>
  <c r="S1435" i="5"/>
  <c r="S1432" i="5"/>
  <c r="S1393" i="5"/>
  <c r="S1379" i="5"/>
  <c r="S1361" i="5"/>
  <c r="S1342" i="5"/>
  <c r="S1314" i="5"/>
  <c r="S1309" i="5"/>
  <c r="S1299" i="5"/>
  <c r="S1291" i="5"/>
  <c r="S1286" i="5"/>
  <c r="S1281" i="5"/>
  <c r="S1277" i="5"/>
  <c r="S1273" i="5"/>
  <c r="S1272" i="5"/>
  <c r="S1243" i="5"/>
  <c r="S1240" i="5"/>
  <c r="S1235" i="5"/>
  <c r="S1229" i="5"/>
  <c r="S1227" i="5"/>
  <c r="S1225" i="5"/>
  <c r="S1224" i="5"/>
  <c r="S1217" i="5"/>
  <c r="S1216" i="5"/>
  <c r="S1208" i="5"/>
  <c r="S1187" i="5"/>
  <c r="S1184" i="5"/>
  <c r="S1181" i="5"/>
  <c r="S1154" i="5"/>
  <c r="S1147" i="5"/>
  <c r="J1143" i="5"/>
  <c r="S1139" i="5"/>
  <c r="S1137" i="5"/>
  <c r="J1135" i="5"/>
  <c r="S1130" i="5"/>
  <c r="S1129" i="5"/>
  <c r="S1128" i="5"/>
  <c r="S1121" i="5"/>
  <c r="S1112" i="5"/>
  <c r="I1111" i="5"/>
  <c r="S1105" i="5"/>
  <c r="S1102" i="5"/>
  <c r="S1101" i="5"/>
  <c r="R1095" i="5"/>
  <c r="S1089" i="5"/>
  <c r="S1085" i="5"/>
  <c r="S1083" i="5"/>
  <c r="S1080" i="5"/>
  <c r="H1079" i="5"/>
  <c r="S1073" i="5"/>
  <c r="S1065" i="5"/>
  <c r="S1064" i="5"/>
  <c r="S1061" i="5"/>
  <c r="S1057" i="5"/>
  <c r="S1056" i="5"/>
  <c r="S1048" i="5"/>
  <c r="S1042" i="5"/>
  <c r="S1041" i="5"/>
  <c r="S1037" i="5"/>
  <c r="S1029" i="5"/>
  <c r="S1024" i="5"/>
  <c r="S1018" i="5"/>
  <c r="G1007" i="5"/>
  <c r="S994" i="5"/>
  <c r="J991" i="5"/>
  <c r="J983" i="5"/>
  <c r="S981" i="5"/>
  <c r="S978" i="5"/>
  <c r="S973" i="5"/>
  <c r="S969" i="5"/>
  <c r="S965" i="5"/>
  <c r="S962" i="5"/>
  <c r="S953" i="5"/>
  <c r="S952" i="5"/>
  <c r="S947" i="5"/>
  <c r="S945" i="5"/>
  <c r="S937" i="5"/>
  <c r="S936" i="5"/>
  <c r="S934" i="5"/>
  <c r="S933" i="5"/>
  <c r="J927" i="5"/>
  <c r="S920" i="5"/>
  <c r="S915" i="5"/>
  <c r="S912" i="5"/>
  <c r="I911" i="5"/>
  <c r="S909" i="5"/>
  <c r="S905" i="5"/>
  <c r="S904" i="5"/>
  <c r="G903" i="5"/>
  <c r="S873" i="5"/>
  <c r="S865" i="5"/>
  <c r="S858" i="5"/>
  <c r="S848" i="5"/>
  <c r="H847" i="5"/>
  <c r="S842" i="5"/>
  <c r="S841" i="5"/>
  <c r="S833" i="5"/>
  <c r="S825" i="5"/>
  <c r="S821" i="5"/>
  <c r="S808" i="5"/>
  <c r="S800" i="5"/>
  <c r="S792" i="5"/>
  <c r="S785" i="5"/>
  <c r="I783" i="5"/>
  <c r="S770" i="5"/>
  <c r="S768" i="5"/>
  <c r="S766" i="5"/>
  <c r="S763" i="5"/>
  <c r="S760" i="5"/>
  <c r="S755" i="5"/>
  <c r="S753" i="5"/>
  <c r="S749" i="5"/>
  <c r="S731" i="5"/>
  <c r="S714" i="5"/>
  <c r="S702" i="5"/>
  <c r="S690" i="5"/>
  <c r="S686" i="5"/>
  <c r="S683" i="5"/>
  <c r="S678" i="5"/>
  <c r="S667" i="5"/>
  <c r="S657" i="5"/>
  <c r="S648" i="5"/>
  <c r="F647" i="5"/>
  <c r="S637" i="5"/>
  <c r="S633" i="5"/>
  <c r="F631" i="5"/>
  <c r="S629" i="5"/>
  <c r="S627" i="5"/>
  <c r="S626" i="5"/>
  <c r="J615" i="5"/>
  <c r="S608" i="5"/>
  <c r="I607" i="5"/>
  <c r="S602" i="5"/>
  <c r="J591" i="5"/>
  <c r="S585" i="5"/>
  <c r="S584" i="5"/>
  <c r="S578" i="5"/>
  <c r="F567" i="5"/>
  <c r="G559" i="5"/>
  <c r="S546" i="5"/>
  <c r="S538" i="5"/>
  <c r="R535" i="5"/>
  <c r="S522" i="5"/>
  <c r="S515" i="5"/>
  <c r="S510" i="5"/>
  <c r="S504" i="5"/>
  <c r="S475" i="5"/>
  <c r="S464" i="5"/>
  <c r="S443" i="5"/>
  <c r="S442" i="5"/>
  <c r="S430" i="5"/>
  <c r="J425" i="5"/>
  <c r="S424" i="5"/>
  <c r="S418" i="5"/>
  <c r="S416" i="5"/>
  <c r="S409" i="5"/>
  <c r="S400" i="5"/>
  <c r="S398" i="5"/>
  <c r="S386" i="5"/>
  <c r="S381" i="5"/>
  <c r="S374" i="5"/>
  <c r="S370" i="5"/>
  <c r="S369" i="5"/>
  <c r="J343" i="5"/>
  <c r="S338" i="5"/>
  <c r="F335" i="5"/>
  <c r="S330" i="5"/>
  <c r="S329" i="5"/>
  <c r="S328" i="5"/>
  <c r="R327" i="5"/>
  <c r="S309" i="5"/>
  <c r="S299" i="5"/>
  <c r="S294" i="5"/>
  <c r="S290" i="5"/>
  <c r="S275" i="5"/>
  <c r="S272" i="5"/>
  <c r="S261" i="5"/>
  <c r="S258" i="5"/>
  <c r="S243" i="5"/>
  <c r="S234" i="5"/>
  <c r="S230" i="5"/>
  <c r="R223" i="5"/>
  <c r="S221" i="5"/>
  <c r="S216" i="5"/>
  <c r="S214" i="5"/>
  <c r="S213" i="5"/>
  <c r="R207" i="5"/>
  <c r="S201" i="5"/>
  <c r="S194" i="5"/>
  <c r="S189" i="5"/>
  <c r="R183" i="5"/>
  <c r="F175" i="5"/>
  <c r="I163" i="5"/>
  <c r="R103" i="5"/>
  <c r="R95" i="5"/>
  <c r="F91" i="5"/>
  <c r="G83" i="5"/>
  <c r="H79" i="5"/>
  <c r="F71" i="5"/>
  <c r="G63" i="5"/>
  <c r="F47" i="5"/>
  <c r="A5" i="4"/>
  <c r="S2296" i="5"/>
  <c r="S1088" i="5"/>
  <c r="G895" i="5"/>
  <c r="I319" i="5"/>
  <c r="J471" i="5"/>
  <c r="F583" i="5"/>
  <c r="I311" i="5"/>
  <c r="R511" i="5"/>
  <c r="F247" i="5"/>
  <c r="H239" i="5"/>
  <c r="J487" i="5"/>
  <c r="I495" i="5"/>
  <c r="H791" i="5"/>
  <c r="I807" i="5"/>
  <c r="F943" i="5"/>
  <c r="R271" i="5"/>
  <c r="I287" i="5"/>
  <c r="J399" i="5"/>
  <c r="I639" i="5"/>
  <c r="G655" i="5"/>
  <c r="F1415" i="5"/>
  <c r="S1827" i="5"/>
  <c r="G1455" i="5"/>
  <c r="J1463" i="5"/>
  <c r="R2217" i="5"/>
  <c r="R2027" i="5"/>
  <c r="S2082" i="5"/>
  <c r="S2146" i="5"/>
  <c r="R2187" i="5"/>
  <c r="S2342" i="5"/>
  <c r="S2304" i="5"/>
  <c r="S2310" i="5"/>
  <c r="S2326" i="5"/>
  <c r="H2467" i="5"/>
  <c r="S2334" i="5"/>
  <c r="S2350" i="5"/>
  <c r="R40" i="5"/>
  <c r="R663" i="5"/>
  <c r="H679" i="5"/>
  <c r="F687" i="5"/>
  <c r="I703" i="5"/>
  <c r="J711" i="5"/>
  <c r="I719" i="5"/>
  <c r="G727" i="5"/>
  <c r="F735" i="5"/>
  <c r="R743" i="5"/>
  <c r="G751" i="5"/>
  <c r="F759" i="5"/>
  <c r="S417" i="5"/>
  <c r="S827" i="5"/>
  <c r="S1027" i="5"/>
  <c r="S1769" i="5"/>
  <c r="S1865" i="5"/>
  <c r="S861" i="5"/>
  <c r="S1238" i="5"/>
  <c r="S1290" i="5"/>
  <c r="G1175" i="5"/>
  <c r="H1191" i="5"/>
  <c r="F1199" i="5"/>
  <c r="G1215" i="5"/>
  <c r="H1223" i="5"/>
  <c r="I1231" i="5"/>
  <c r="I1247" i="5"/>
  <c r="J1279" i="5"/>
  <c r="F1287" i="5"/>
  <c r="H1319" i="5"/>
  <c r="S1360" i="5"/>
  <c r="S1365" i="5"/>
  <c r="S1381" i="5"/>
  <c r="S1389" i="5"/>
  <c r="S1417" i="5"/>
  <c r="S1433" i="5"/>
  <c r="S1441" i="5"/>
  <c r="S1489" i="5"/>
  <c r="S1521" i="5"/>
  <c r="S1529" i="5"/>
  <c r="S1561" i="5"/>
  <c r="S1609" i="5"/>
  <c r="S1212" i="5"/>
  <c r="S1288" i="5"/>
  <c r="S1336" i="5"/>
  <c r="S1346" i="5"/>
  <c r="S1354" i="5"/>
  <c r="S1515" i="5"/>
  <c r="S1539" i="5"/>
  <c r="S1547" i="5"/>
  <c r="S1571" i="5"/>
  <c r="S1603" i="5"/>
  <c r="S1635" i="5"/>
  <c r="S1643" i="5"/>
  <c r="S1203" i="5"/>
  <c r="S1307" i="5"/>
  <c r="S1323" i="5"/>
  <c r="S1347" i="5"/>
  <c r="S1356" i="5"/>
  <c r="S1387" i="5"/>
  <c r="S1437" i="5"/>
  <c r="S1461" i="5"/>
  <c r="S1469" i="5"/>
  <c r="S1477" i="5"/>
  <c r="S1485" i="5"/>
  <c r="S1493" i="5"/>
  <c r="S1501" i="5"/>
  <c r="S1629" i="5"/>
  <c r="H1457" i="5"/>
  <c r="S1757" i="5"/>
  <c r="S1773" i="5"/>
  <c r="S1821" i="5"/>
  <c r="S1885" i="5"/>
  <c r="S1925" i="5"/>
  <c r="S1949" i="5"/>
  <c r="R1665" i="5"/>
  <c r="I1665" i="5"/>
  <c r="S1713" i="5"/>
  <c r="S1761" i="5"/>
  <c r="S1809" i="5"/>
  <c r="S1825" i="5"/>
  <c r="S1841" i="5"/>
  <c r="S1873" i="5"/>
  <c r="S1902" i="5"/>
  <c r="S1918" i="5"/>
  <c r="S1942" i="5"/>
  <c r="S1974" i="5"/>
  <c r="S2282" i="5"/>
  <c r="R1672" i="5"/>
  <c r="S1717" i="5"/>
  <c r="S1733" i="5"/>
  <c r="S1749" i="5"/>
  <c r="S1781" i="5"/>
  <c r="S2251" i="5"/>
  <c r="S1451" i="5"/>
  <c r="S1459" i="5"/>
  <c r="S1467" i="5"/>
  <c r="S1475" i="5"/>
  <c r="S1483" i="5"/>
  <c r="S1491" i="5"/>
  <c r="S1499" i="5"/>
  <c r="S1507" i="5"/>
  <c r="R1551" i="5"/>
  <c r="R1591" i="5"/>
  <c r="J1665" i="5"/>
  <c r="S1702" i="5"/>
  <c r="S1718" i="5"/>
  <c r="S1730" i="5"/>
  <c r="S1738" i="5"/>
  <c r="S1746" i="5"/>
  <c r="S1750" i="5"/>
  <c r="S1774" i="5"/>
  <c r="S1790" i="5"/>
  <c r="S1802" i="5"/>
  <c r="S1814" i="5"/>
  <c r="S1838" i="5"/>
  <c r="S1842" i="5"/>
  <c r="S1854" i="5"/>
  <c r="S1862" i="5"/>
  <c r="S1866" i="5"/>
  <c r="J1871" i="5"/>
  <c r="S1896" i="5"/>
  <c r="S1912" i="5"/>
  <c r="J1921" i="5"/>
  <c r="F1921" i="5"/>
  <c r="S1936" i="5"/>
  <c r="S1960" i="5"/>
  <c r="S1968" i="5"/>
  <c r="S1992" i="5"/>
  <c r="H2065" i="5"/>
  <c r="S2259" i="5"/>
  <c r="I1743" i="5"/>
  <c r="R1921" i="5"/>
  <c r="S1897" i="5"/>
  <c r="S1913" i="5"/>
  <c r="S1930" i="5"/>
  <c r="S1937" i="5"/>
  <c r="S1938" i="5"/>
  <c r="S1954" i="5"/>
  <c r="S1961" i="5"/>
  <c r="S1962" i="5"/>
  <c r="S1969" i="5"/>
  <c r="S1985" i="5"/>
  <c r="S1986" i="5"/>
  <c r="S1993" i="5"/>
  <c r="S2017" i="5"/>
  <c r="S2018" i="5"/>
  <c r="S2267" i="5"/>
  <c r="S1651" i="5"/>
  <c r="S1657" i="5"/>
  <c r="S1667" i="5"/>
  <c r="S1673" i="5"/>
  <c r="S1675" i="5"/>
  <c r="S1681" i="5"/>
  <c r="S1683" i="5"/>
  <c r="S1689" i="5"/>
  <c r="S1699" i="5"/>
  <c r="S1708" i="5"/>
  <c r="S1712" i="5"/>
  <c r="S1724" i="5"/>
  <c r="S1728" i="5"/>
  <c r="S1732" i="5"/>
  <c r="S1740" i="5"/>
  <c r="S1744" i="5"/>
  <c r="S1756" i="5"/>
  <c r="S1760" i="5"/>
  <c r="S1784" i="5"/>
  <c r="S1792" i="5"/>
  <c r="S1796" i="5"/>
  <c r="S1804" i="5"/>
  <c r="S1808" i="5"/>
  <c r="S1816" i="5"/>
  <c r="S1820" i="5"/>
  <c r="S1824" i="5"/>
  <c r="S1832" i="5"/>
  <c r="S1836" i="5"/>
  <c r="S1844" i="5"/>
  <c r="S1848" i="5"/>
  <c r="S1856" i="5"/>
  <c r="S1860" i="5"/>
  <c r="S1864" i="5"/>
  <c r="S1880" i="5"/>
  <c r="S1891" i="5"/>
  <c r="S1908" i="5"/>
  <c r="S1924" i="5"/>
  <c r="S1931" i="5"/>
  <c r="S1932" i="5"/>
  <c r="S1948" i="5"/>
  <c r="S1955" i="5"/>
  <c r="S1979" i="5"/>
  <c r="S1980" i="5"/>
  <c r="S1987" i="5"/>
  <c r="S2012" i="5"/>
  <c r="S2243" i="5"/>
  <c r="S2274" i="5"/>
  <c r="I2039" i="5"/>
  <c r="H2041" i="5"/>
  <c r="I2041" i="5"/>
  <c r="S2473" i="5"/>
  <c r="S2037" i="5"/>
  <c r="S2045" i="5"/>
  <c r="S2051" i="5"/>
  <c r="S2057" i="5"/>
  <c r="S2059" i="5"/>
  <c r="S2064" i="5"/>
  <c r="S2076" i="5"/>
  <c r="S2088" i="5"/>
  <c r="S2096" i="5"/>
  <c r="S2108" i="5"/>
  <c r="S2128" i="5"/>
  <c r="S2140" i="5"/>
  <c r="S2160" i="5"/>
  <c r="H2177" i="5"/>
  <c r="J2177" i="5"/>
  <c r="R2177" i="5"/>
  <c r="F2177" i="5"/>
  <c r="G2177" i="5"/>
  <c r="S2180" i="5"/>
  <c r="S2208" i="5"/>
  <c r="H2209" i="5"/>
  <c r="S2315" i="5"/>
  <c r="S2065" i="5"/>
  <c r="S2081" i="5"/>
  <c r="S2101" i="5"/>
  <c r="S2109" i="5"/>
  <c r="S2121" i="5"/>
  <c r="S2133" i="5"/>
  <c r="S2141" i="5"/>
  <c r="S2153" i="5"/>
  <c r="S2161" i="5"/>
  <c r="S2221" i="5"/>
  <c r="S2229" i="5"/>
  <c r="S2236" i="5"/>
  <c r="S2260" i="5"/>
  <c r="S2329" i="5"/>
  <c r="S2333" i="5"/>
  <c r="S2337" i="5"/>
  <c r="S2341" i="5"/>
  <c r="S2345" i="5"/>
  <c r="S2349" i="5"/>
  <c r="S2230" i="5"/>
  <c r="S2457" i="5"/>
  <c r="S2489" i="5"/>
  <c r="S2115" i="5"/>
  <c r="S2147" i="5"/>
  <c r="S2187" i="5"/>
  <c r="S2195" i="5"/>
  <c r="S2211" i="5"/>
  <c r="S2216" i="5"/>
  <c r="S2225" i="5"/>
  <c r="S2232" i="5"/>
  <c r="S2273" i="5"/>
  <c r="S2281" i="5"/>
  <c r="S2288" i="5"/>
  <c r="S2289" i="5"/>
  <c r="S2398" i="5"/>
  <c r="S2406" i="5"/>
  <c r="S2445" i="5"/>
  <c r="S2461" i="5"/>
  <c r="S2477" i="5"/>
  <c r="S2493" i="5"/>
  <c r="F2299" i="5"/>
  <c r="R2299" i="5"/>
  <c r="S2386" i="5"/>
  <c r="S2353" i="5"/>
  <c r="S2357" i="5"/>
  <c r="S2361" i="5"/>
  <c r="S2365" i="5"/>
  <c r="S2369" i="5"/>
  <c r="S2373" i="5"/>
  <c r="S2377" i="5"/>
  <c r="S2381" i="5"/>
  <c r="S2449" i="5"/>
  <c r="S2465" i="5"/>
  <c r="S2481" i="5"/>
  <c r="F2409" i="5"/>
  <c r="H2417" i="5"/>
  <c r="H2393" i="5"/>
  <c r="S2453" i="5"/>
  <c r="S2469" i="5"/>
  <c r="S2485" i="5"/>
  <c r="S2385" i="5"/>
  <c r="S2389" i="5"/>
  <c r="S2393" i="5"/>
  <c r="S2397" i="5"/>
  <c r="S2401" i="5"/>
  <c r="S2405" i="5"/>
  <c r="G2427" i="5"/>
  <c r="R2041" i="5"/>
  <c r="J2041" i="5"/>
  <c r="F2041" i="5"/>
  <c r="G2041" i="5"/>
  <c r="H2281" i="5"/>
  <c r="I2281" i="5"/>
  <c r="F2281" i="5"/>
  <c r="G2281" i="5"/>
  <c r="H849" i="5"/>
  <c r="J849" i="5"/>
  <c r="I849" i="5"/>
  <c r="G849" i="5"/>
  <c r="I88" i="5"/>
  <c r="R88" i="5"/>
  <c r="H88" i="5"/>
  <c r="G88" i="5"/>
  <c r="H464" i="5"/>
  <c r="I464" i="5"/>
  <c r="J464" i="5"/>
  <c r="R424" i="5"/>
  <c r="H424" i="5"/>
  <c r="J424" i="5"/>
  <c r="F424" i="5"/>
  <c r="R408" i="5"/>
  <c r="H408" i="5"/>
  <c r="I408" i="5"/>
  <c r="J408" i="5"/>
  <c r="F408" i="5"/>
  <c r="R328" i="5"/>
  <c r="H328" i="5"/>
  <c r="F328" i="5"/>
  <c r="R288" i="5"/>
  <c r="H288" i="5"/>
  <c r="F288" i="5"/>
  <c r="R256" i="5"/>
  <c r="H256" i="5"/>
  <c r="I256" i="5"/>
  <c r="F256" i="5"/>
  <c r="R520" i="5"/>
  <c r="H520" i="5"/>
  <c r="J520" i="5"/>
  <c r="F520" i="5"/>
  <c r="R496" i="5"/>
  <c r="H496" i="5"/>
  <c r="I496" i="5"/>
  <c r="J496" i="5"/>
  <c r="F496" i="5"/>
  <c r="R384" i="5"/>
  <c r="H384" i="5"/>
  <c r="I384" i="5"/>
  <c r="F384" i="5"/>
  <c r="H768" i="5"/>
  <c r="R1488" i="5"/>
  <c r="R440" i="5"/>
  <c r="H440" i="5"/>
  <c r="I440" i="5"/>
  <c r="J705" i="5"/>
  <c r="G968" i="5"/>
  <c r="G464" i="5"/>
  <c r="G440" i="5"/>
  <c r="G424" i="5"/>
  <c r="G408" i="5"/>
  <c r="G328" i="5"/>
  <c r="G288" i="5"/>
  <c r="G256" i="5"/>
  <c r="S1520" i="5"/>
  <c r="S1648" i="5"/>
  <c r="S1150" i="5"/>
  <c r="F1071" i="5"/>
  <c r="S942" i="5"/>
  <c r="F119" i="5"/>
  <c r="S373" i="5"/>
  <c r="H497" i="5"/>
  <c r="R139" i="5"/>
  <c r="S1265" i="5"/>
  <c r="S918" i="5"/>
  <c r="S357" i="5"/>
  <c r="G1071" i="5"/>
  <c r="S794" i="5"/>
  <c r="S2474" i="5"/>
  <c r="S566" i="5"/>
  <c r="S688" i="5"/>
  <c r="F1007" i="5"/>
  <c r="S1426" i="5"/>
  <c r="S1578" i="5"/>
  <c r="S1642" i="5"/>
  <c r="S1694" i="5"/>
  <c r="S2446" i="5"/>
  <c r="R201" i="5"/>
  <c r="H201" i="5"/>
  <c r="I201" i="5"/>
  <c r="S232" i="5"/>
  <c r="S269" i="5"/>
  <c r="H329" i="5"/>
  <c r="F329" i="5"/>
  <c r="R329" i="5"/>
  <c r="S349" i="5"/>
  <c r="S361" i="5"/>
  <c r="S422" i="5"/>
  <c r="S488" i="5"/>
  <c r="S536" i="5"/>
  <c r="S548" i="5"/>
  <c r="S554" i="5"/>
  <c r="J559" i="5"/>
  <c r="R559" i="5"/>
  <c r="S589" i="5"/>
  <c r="J664" i="5"/>
  <c r="F664" i="5"/>
  <c r="R664" i="5"/>
  <c r="H664" i="5"/>
  <c r="I664" i="5"/>
  <c r="S718" i="5"/>
  <c r="S723" i="5"/>
  <c r="S830" i="5"/>
  <c r="S867" i="5"/>
  <c r="S910" i="5"/>
  <c r="S970" i="5"/>
  <c r="S982" i="5"/>
  <c r="S1034" i="5"/>
  <c r="S1040" i="5"/>
  <c r="S1046" i="5"/>
  <c r="S1094" i="5"/>
  <c r="S1144" i="5"/>
  <c r="S1173" i="5"/>
  <c r="S1209" i="5"/>
  <c r="S1233" i="5"/>
  <c r="S1245" i="5"/>
  <c r="S1386" i="5"/>
  <c r="S1424" i="5"/>
  <c r="S1462" i="5"/>
  <c r="S1490" i="5"/>
  <c r="S1564" i="5"/>
  <c r="S1628" i="5"/>
  <c r="S1668" i="5"/>
  <c r="S1674" i="5"/>
  <c r="S1680" i="5"/>
  <c r="S1686" i="5"/>
  <c r="S1787" i="5"/>
  <c r="S1819" i="5"/>
  <c r="R1823" i="5"/>
  <c r="G1871" i="5"/>
  <c r="S2044" i="5"/>
  <c r="S2194" i="5"/>
  <c r="S2413" i="5"/>
  <c r="S2466" i="5"/>
  <c r="I329" i="5"/>
  <c r="I232" i="5"/>
  <c r="G232" i="5"/>
  <c r="F232" i="5"/>
  <c r="S428" i="5"/>
  <c r="S434" i="5"/>
  <c r="S440" i="5"/>
  <c r="S470" i="5"/>
  <c r="S496" i="5"/>
  <c r="S501" i="5"/>
  <c r="S560" i="5"/>
  <c r="S600" i="5"/>
  <c r="S630" i="5"/>
  <c r="S660" i="5"/>
  <c r="S665" i="5"/>
  <c r="S676" i="5"/>
  <c r="S787" i="5"/>
  <c r="S898" i="5"/>
  <c r="S924" i="5"/>
  <c r="S988" i="5"/>
  <c r="S1052" i="5"/>
  <c r="S1131" i="5"/>
  <c r="S1140" i="5"/>
  <c r="S1289" i="5"/>
  <c r="S1382" i="5"/>
  <c r="S1438" i="5"/>
  <c r="S1470" i="5"/>
  <c r="S1498" i="5"/>
  <c r="S1530" i="5"/>
  <c r="S1542" i="5"/>
  <c r="S1594" i="5"/>
  <c r="S1606" i="5"/>
  <c r="S1658" i="5"/>
  <c r="S1692" i="5"/>
  <c r="S1867" i="5"/>
  <c r="S2038" i="5"/>
  <c r="F2235" i="5"/>
  <c r="S2322" i="5"/>
  <c r="S2344" i="5"/>
  <c r="S2374" i="5"/>
  <c r="S2421" i="5"/>
  <c r="S395" i="5"/>
  <c r="H377" i="5"/>
  <c r="R377" i="5"/>
  <c r="G457" i="5"/>
  <c r="S976" i="5"/>
  <c r="F377" i="5"/>
  <c r="I559" i="5"/>
  <c r="R232" i="5"/>
  <c r="S355" i="5"/>
  <c r="S293" i="5"/>
  <c r="S780" i="5"/>
  <c r="G201" i="5"/>
  <c r="G329" i="5"/>
  <c r="S730" i="5"/>
  <c r="S930" i="5"/>
  <c r="S966" i="5"/>
  <c r="S306" i="5"/>
  <c r="S508" i="5"/>
  <c r="S677" i="5"/>
  <c r="S741" i="5"/>
  <c r="S757" i="5"/>
  <c r="S197" i="5"/>
  <c r="S570" i="5"/>
  <c r="S152" i="5"/>
  <c r="S320" i="5"/>
  <c r="I520" i="5"/>
  <c r="H1608" i="5"/>
  <c r="R63" i="5"/>
  <c r="F191" i="5"/>
  <c r="I191" i="5"/>
  <c r="G191" i="5"/>
  <c r="I609" i="5"/>
  <c r="I873" i="5"/>
  <c r="F873" i="5"/>
  <c r="J1112" i="5"/>
  <c r="F1112" i="5"/>
  <c r="G1112" i="5"/>
  <c r="R1559" i="5"/>
  <c r="R1943" i="5"/>
  <c r="I159" i="5"/>
  <c r="H159" i="5"/>
  <c r="F159" i="5"/>
  <c r="I83" i="5"/>
  <c r="G159" i="5"/>
  <c r="G369" i="5"/>
  <c r="H369" i="5"/>
  <c r="H83" i="5"/>
  <c r="R1415" i="5"/>
  <c r="H191" i="5"/>
  <c r="I127" i="5"/>
  <c r="R191" i="5"/>
  <c r="J1559" i="5"/>
  <c r="R2235" i="5"/>
  <c r="F1559" i="5"/>
  <c r="G1135" i="5"/>
  <c r="R337" i="5"/>
  <c r="H1135" i="5"/>
  <c r="H1399" i="5"/>
  <c r="I1112" i="5"/>
  <c r="J873" i="5"/>
  <c r="F171" i="5"/>
  <c r="R171" i="5"/>
  <c r="H171" i="5"/>
  <c r="I171" i="5"/>
  <c r="S226" i="5"/>
  <c r="H249" i="5"/>
  <c r="R249" i="5"/>
  <c r="I249" i="5"/>
  <c r="G249" i="5"/>
  <c r="S256" i="5"/>
  <c r="S280" i="5"/>
  <c r="S286" i="5"/>
  <c r="S292" i="5"/>
  <c r="S342" i="5"/>
  <c r="S354" i="5"/>
  <c r="S414" i="5"/>
  <c r="S433" i="5"/>
  <c r="S457" i="5"/>
  <c r="S2464" i="5"/>
  <c r="G541" i="5"/>
  <c r="R45" i="5"/>
  <c r="G67" i="5"/>
  <c r="G1544" i="5"/>
  <c r="G1608" i="5"/>
  <c r="F183" i="5"/>
  <c r="G171" i="5"/>
  <c r="R1544" i="5"/>
  <c r="R1608" i="5"/>
  <c r="I272" i="5"/>
  <c r="F1608" i="5"/>
  <c r="J1544" i="5"/>
  <c r="J1608" i="5"/>
  <c r="S274" i="5"/>
  <c r="S747" i="5"/>
  <c r="S802" i="5"/>
  <c r="S1384" i="5"/>
  <c r="S2426" i="5"/>
  <c r="S576" i="5"/>
  <c r="S834" i="5"/>
  <c r="S571" i="5"/>
  <c r="S632" i="5"/>
  <c r="S498" i="5"/>
  <c r="S528" i="5"/>
  <c r="S1114" i="5"/>
  <c r="S1146" i="5"/>
  <c r="S1406" i="5"/>
  <c r="S1452" i="5"/>
  <c r="S2026" i="5"/>
  <c r="F107" i="5"/>
  <c r="S394" i="5"/>
  <c r="S597" i="5"/>
  <c r="S668" i="5"/>
  <c r="S950" i="5"/>
  <c r="S956" i="5"/>
  <c r="S1026" i="5"/>
  <c r="S1138" i="5"/>
  <c r="S786" i="5"/>
  <c r="S886" i="5"/>
  <c r="S850" i="5"/>
  <c r="S996" i="5"/>
  <c r="S1002" i="5"/>
  <c r="S1008" i="5"/>
  <c r="S1014" i="5"/>
  <c r="S1043" i="5"/>
  <c r="S1060" i="5"/>
  <c r="S1066" i="5"/>
  <c r="S1078" i="5"/>
  <c r="G981" i="5"/>
  <c r="R85" i="5"/>
  <c r="G69" i="5"/>
  <c r="H53" i="5"/>
  <c r="R37" i="5"/>
  <c r="S985" i="5"/>
  <c r="S968" i="5"/>
  <c r="R849" i="5"/>
  <c r="S1072" i="5"/>
  <c r="R2144" i="5"/>
  <c r="G2144" i="5"/>
  <c r="H2144" i="5"/>
  <c r="S2346" i="5"/>
  <c r="S916" i="5"/>
  <c r="S2134" i="5"/>
  <c r="S957" i="5"/>
  <c r="S740" i="5"/>
  <c r="S204" i="5"/>
  <c r="S210" i="5"/>
  <c r="S260" i="5"/>
  <c r="S1400" i="5"/>
  <c r="S1444" i="5"/>
  <c r="S1492" i="5"/>
  <c r="S1548" i="5"/>
  <c r="S1630" i="5"/>
  <c r="S1670" i="5"/>
  <c r="S1132" i="5"/>
  <c r="S564" i="5"/>
  <c r="S266" i="5"/>
  <c r="S305" i="5"/>
  <c r="S340" i="5"/>
  <c r="S387" i="5"/>
  <c r="S405" i="5"/>
  <c r="S437" i="5"/>
  <c r="S449" i="5"/>
  <c r="S473" i="5"/>
  <c r="S502" i="5"/>
  <c r="S507" i="5"/>
  <c r="S514" i="5"/>
  <c r="H519" i="5"/>
  <c r="J519" i="5"/>
  <c r="I519" i="5"/>
  <c r="S544" i="5"/>
  <c r="S555" i="5"/>
  <c r="S565" i="5"/>
  <c r="S595" i="5"/>
  <c r="S605" i="5"/>
  <c r="G625" i="5"/>
  <c r="J625" i="5"/>
  <c r="S641" i="5"/>
  <c r="I656" i="5"/>
  <c r="G656" i="5"/>
  <c r="F656" i="5"/>
  <c r="H656" i="5"/>
  <c r="J656" i="5"/>
  <c r="S666" i="5"/>
  <c r="S697" i="5"/>
  <c r="S724" i="5"/>
  <c r="S729" i="5"/>
  <c r="S2409" i="5"/>
  <c r="S2430" i="5"/>
  <c r="S2437" i="5"/>
  <c r="S2458" i="5"/>
  <c r="S2486" i="5"/>
  <c r="G77" i="5"/>
  <c r="R656" i="5"/>
  <c r="F199" i="5"/>
  <c r="S211" i="5"/>
  <c r="R215" i="5"/>
  <c r="S220" i="5"/>
  <c r="S1660" i="5"/>
  <c r="S1700" i="5"/>
  <c r="S1723" i="5"/>
  <c r="S2024" i="5"/>
  <c r="S2046" i="5"/>
  <c r="S2052" i="5"/>
  <c r="S2090" i="5"/>
  <c r="S1160" i="5"/>
  <c r="S1177" i="5"/>
  <c r="S1201" i="5"/>
  <c r="S1416" i="5"/>
  <c r="S1434" i="5"/>
  <c r="S1466" i="5"/>
  <c r="J1527" i="5"/>
  <c r="S1574" i="5"/>
  <c r="S1030" i="5"/>
  <c r="S1104" i="5"/>
  <c r="S734" i="5"/>
  <c r="S878" i="5"/>
  <c r="I968" i="5"/>
  <c r="J440" i="5"/>
  <c r="F440" i="5"/>
  <c r="G2037" i="5"/>
  <c r="R903" i="5"/>
  <c r="J903" i="5"/>
  <c r="F903" i="5"/>
  <c r="H903" i="5"/>
  <c r="I903" i="5"/>
  <c r="J439" i="5"/>
  <c r="R439" i="5"/>
  <c r="G1009" i="5"/>
  <c r="J1009" i="5"/>
  <c r="F1009" i="5"/>
  <c r="F559" i="5"/>
  <c r="H559" i="5"/>
  <c r="J599" i="5"/>
  <c r="H599" i="5"/>
  <c r="F599" i="5"/>
  <c r="F1103" i="5"/>
  <c r="G925" i="5"/>
  <c r="F968" i="5"/>
  <c r="H968" i="5"/>
  <c r="J968" i="5"/>
  <c r="R968" i="5"/>
  <c r="H873" i="5"/>
  <c r="J1007" i="5"/>
  <c r="G519" i="5"/>
  <c r="F201" i="5"/>
  <c r="R519" i="5"/>
  <c r="G935" i="5"/>
  <c r="H1711" i="5"/>
  <c r="F519" i="5"/>
  <c r="F623" i="5"/>
  <c r="F2107" i="5"/>
  <c r="F1135" i="5"/>
  <c r="J623" i="5"/>
  <c r="G873" i="5"/>
  <c r="I1496" i="5"/>
  <c r="S635" i="5"/>
  <c r="S524" i="5"/>
  <c r="S579" i="5"/>
  <c r="S882" i="5"/>
  <c r="J2299" i="5"/>
  <c r="H2299" i="5"/>
  <c r="I2299" i="5"/>
  <c r="G2299" i="5"/>
  <c r="F1624" i="5"/>
  <c r="S530" i="5"/>
  <c r="S603" i="5"/>
  <c r="S1084" i="5"/>
  <c r="S814" i="5"/>
  <c r="S225" i="5"/>
  <c r="R976" i="5"/>
  <c r="F575" i="5"/>
  <c r="S500" i="5"/>
  <c r="S198" i="5"/>
  <c r="J575" i="5"/>
  <c r="G1488" i="5"/>
  <c r="R464" i="5"/>
  <c r="F464" i="5"/>
  <c r="S190" i="5"/>
  <c r="S346" i="5"/>
  <c r="S454" i="5"/>
  <c r="S246" i="5"/>
  <c r="S617" i="5"/>
  <c r="S312" i="5"/>
  <c r="S252" i="5"/>
  <c r="G1225" i="5"/>
  <c r="F681" i="5"/>
  <c r="F745" i="5"/>
  <c r="H681" i="5"/>
  <c r="J681" i="5"/>
  <c r="J745" i="5"/>
  <c r="I976" i="5"/>
  <c r="G976" i="5"/>
  <c r="H745" i="5"/>
  <c r="I681" i="5"/>
  <c r="I745" i="5"/>
  <c r="H976" i="5"/>
  <c r="F976" i="5"/>
  <c r="J976" i="5"/>
  <c r="R681" i="5"/>
  <c r="R745" i="5"/>
  <c r="S486" i="5"/>
  <c r="S466" i="5"/>
  <c r="S206" i="5"/>
  <c r="S254" i="5"/>
  <c r="S304" i="5"/>
  <c r="S480" i="5"/>
  <c r="S203" i="5"/>
  <c r="S227" i="5"/>
  <c r="J608" i="5"/>
  <c r="S611" i="5"/>
  <c r="J1464" i="5"/>
  <c r="J472" i="5"/>
  <c r="I2267" i="5"/>
  <c r="J2475" i="5"/>
  <c r="R719" i="5"/>
  <c r="F719" i="5"/>
  <c r="J536" i="5"/>
  <c r="H687" i="5"/>
  <c r="R687" i="5"/>
  <c r="F751" i="5"/>
  <c r="H51" i="5"/>
  <c r="J751" i="5"/>
  <c r="G360" i="5"/>
  <c r="H2267" i="5"/>
  <c r="J2267" i="5"/>
  <c r="R2267" i="5"/>
  <c r="H343" i="5"/>
  <c r="J1407" i="5"/>
  <c r="F2267" i="5"/>
  <c r="F51" i="5"/>
  <c r="G2267" i="5"/>
  <c r="H1263" i="5"/>
  <c r="G1520" i="5"/>
  <c r="H2475" i="5"/>
  <c r="G649" i="5"/>
  <c r="H689" i="5"/>
  <c r="R768" i="5"/>
  <c r="J1520" i="5"/>
  <c r="F360" i="5"/>
  <c r="I2329" i="5"/>
  <c r="R689" i="5"/>
  <c r="I1209" i="5"/>
  <c r="F1209" i="5"/>
  <c r="R1327" i="5"/>
  <c r="F689" i="5"/>
  <c r="F312" i="5"/>
  <c r="H77" i="5"/>
  <c r="H600" i="5"/>
  <c r="J1167" i="5"/>
  <c r="I1263" i="5"/>
  <c r="F77" i="5"/>
  <c r="R77" i="5"/>
  <c r="I312" i="5"/>
  <c r="F536" i="5"/>
  <c r="H743" i="5"/>
  <c r="H1520" i="5"/>
  <c r="I600" i="5"/>
  <c r="F2329" i="5"/>
  <c r="H649" i="5"/>
  <c r="J689" i="5"/>
  <c r="H312" i="5"/>
  <c r="J1424" i="5"/>
  <c r="F768" i="5"/>
  <c r="I536" i="5"/>
  <c r="R1209" i="5"/>
  <c r="R1473" i="5"/>
  <c r="H360" i="5"/>
  <c r="R600" i="5"/>
  <c r="H2329" i="5"/>
  <c r="F649" i="5"/>
  <c r="R312" i="5"/>
  <c r="I1424" i="5"/>
  <c r="J768" i="5"/>
  <c r="H536" i="5"/>
  <c r="F543" i="5"/>
  <c r="G1209" i="5"/>
  <c r="I2475" i="5"/>
  <c r="J1473" i="5"/>
  <c r="G600" i="5"/>
  <c r="G1985" i="5"/>
  <c r="J649" i="5"/>
  <c r="G312" i="5"/>
  <c r="I689" i="5"/>
  <c r="H1424" i="5"/>
  <c r="R536" i="5"/>
  <c r="H2031" i="5"/>
  <c r="R1985" i="5"/>
  <c r="G2475" i="5"/>
  <c r="F2475" i="5"/>
  <c r="R241" i="5"/>
  <c r="G189" i="5"/>
  <c r="J600" i="5"/>
  <c r="I360" i="5"/>
  <c r="H433" i="5"/>
  <c r="J2329" i="5"/>
  <c r="R649" i="5"/>
  <c r="G1001" i="5"/>
  <c r="R1424" i="5"/>
  <c r="F1383" i="5"/>
  <c r="G2277" i="5"/>
  <c r="I77" i="5"/>
  <c r="G2329" i="5"/>
  <c r="I768" i="5"/>
  <c r="H583" i="5"/>
  <c r="R471" i="5"/>
  <c r="F471" i="5"/>
  <c r="I95" i="5"/>
  <c r="R2409" i="5"/>
  <c r="F655" i="5"/>
  <c r="I1215" i="5"/>
  <c r="H799" i="5"/>
  <c r="I247" i="5"/>
  <c r="J1783" i="5"/>
  <c r="R1247" i="5"/>
  <c r="R1647" i="5"/>
  <c r="H1247" i="5"/>
  <c r="J1215" i="5"/>
  <c r="R1215" i="5"/>
  <c r="G711" i="5"/>
  <c r="H711" i="5"/>
  <c r="F1767" i="5"/>
  <c r="F311" i="5"/>
  <c r="J1415" i="5"/>
  <c r="S248" i="5"/>
  <c r="S550" i="5"/>
  <c r="F1095" i="5"/>
  <c r="R1175" i="5"/>
  <c r="S436" i="5"/>
  <c r="S388" i="5"/>
  <c r="S1197" i="5"/>
  <c r="S946" i="5"/>
  <c r="H855" i="5"/>
  <c r="S614" i="5"/>
  <c r="S469" i="5"/>
  <c r="G1271" i="5"/>
  <c r="S725" i="5"/>
  <c r="S708" i="5"/>
  <c r="S282" i="5"/>
  <c r="G1479" i="5"/>
  <c r="S1122" i="5"/>
  <c r="S656" i="5"/>
  <c r="I343" i="5"/>
  <c r="G855" i="5"/>
  <c r="S1219" i="5"/>
  <c r="S1190" i="5"/>
  <c r="S1142" i="5"/>
  <c r="S314" i="5"/>
  <c r="J1271" i="5"/>
  <c r="S322" i="5"/>
  <c r="S796" i="5"/>
  <c r="S843" i="5"/>
  <c r="S661" i="5"/>
  <c r="S1332" i="5"/>
  <c r="S1261" i="5"/>
  <c r="F855" i="5"/>
  <c r="H1479" i="5"/>
  <c r="S217" i="5"/>
  <c r="S650" i="5"/>
  <c r="S402" i="5"/>
  <c r="S289" i="5"/>
  <c r="R855" i="5"/>
  <c r="S849" i="5"/>
  <c r="G1095" i="5"/>
  <c r="I855" i="5"/>
  <c r="S110" i="5"/>
  <c r="S456" i="5"/>
  <c r="I103" i="5"/>
  <c r="S1176" i="5"/>
  <c r="S829" i="5"/>
  <c r="S894" i="5"/>
  <c r="S212" i="5"/>
  <c r="J855" i="5"/>
  <c r="S490" i="5"/>
  <c r="S782" i="5"/>
  <c r="S984" i="5"/>
  <c r="S1226" i="5"/>
  <c r="S523" i="5"/>
  <c r="S1169" i="5"/>
  <c r="S288" i="5"/>
  <c r="S350" i="5"/>
  <c r="R423" i="5"/>
  <c r="S625" i="5"/>
  <c r="S742" i="5"/>
  <c r="S938" i="5"/>
  <c r="S1028" i="5"/>
  <c r="S1253" i="5"/>
  <c r="S1325" i="5"/>
  <c r="S1348" i="5"/>
  <c r="S1396" i="5"/>
  <c r="S1418" i="5"/>
  <c r="S1446" i="5"/>
  <c r="S1476" i="5"/>
  <c r="S1484" i="5"/>
  <c r="S1500" i="5"/>
  <c r="S1528" i="5"/>
  <c r="S1541" i="5"/>
  <c r="S1560" i="5"/>
  <c r="S1573" i="5"/>
  <c r="S1605" i="5"/>
  <c r="S1624" i="5"/>
  <c r="S1637" i="5"/>
  <c r="S1682" i="5"/>
  <c r="S1688" i="5"/>
  <c r="S1701" i="5"/>
  <c r="S1714" i="5"/>
  <c r="S1729" i="5"/>
  <c r="S1734" i="5"/>
  <c r="S1762" i="5"/>
  <c r="S1780" i="5"/>
  <c r="F1791" i="5"/>
  <c r="S1797" i="5"/>
  <c r="S1810" i="5"/>
  <c r="G1815" i="5"/>
  <c r="H1815" i="5"/>
  <c r="S1826" i="5"/>
  <c r="F1831" i="5"/>
  <c r="S1843" i="5"/>
  <c r="J1855" i="5"/>
  <c r="I1855" i="5"/>
  <c r="S1861" i="5"/>
  <c r="S1872" i="5"/>
  <c r="G1879" i="5"/>
  <c r="S1892" i="5"/>
  <c r="S1914" i="5"/>
  <c r="I1919" i="5"/>
  <c r="S1939" i="5"/>
  <c r="S1956" i="5"/>
  <c r="S1963" i="5"/>
  <c r="S1970" i="5"/>
  <c r="S1988" i="5"/>
  <c r="S1994" i="5"/>
  <c r="R2007" i="5"/>
  <c r="G2007" i="5"/>
  <c r="I2007" i="5"/>
  <c r="H2007" i="5"/>
  <c r="S2014" i="5"/>
  <c r="S2072" i="5"/>
  <c r="S2091" i="5"/>
  <c r="S2097" i="5"/>
  <c r="F455" i="5"/>
  <c r="S497" i="5"/>
  <c r="S874" i="5"/>
  <c r="S1189" i="5"/>
  <c r="S1302" i="5"/>
  <c r="S2025" i="5"/>
  <c r="S542" i="5"/>
  <c r="S300" i="5"/>
  <c r="G1047" i="5"/>
  <c r="I1815" i="5"/>
  <c r="S281" i="5"/>
  <c r="S590" i="5"/>
  <c r="R335" i="5"/>
  <c r="I115" i="5"/>
  <c r="S1786" i="5"/>
  <c r="S262" i="5"/>
  <c r="G983" i="5"/>
  <c r="F983" i="5"/>
  <c r="S1136" i="5"/>
  <c r="S1981" i="5"/>
  <c r="S1308" i="5"/>
  <c r="H40" i="5"/>
  <c r="F40" i="5"/>
  <c r="R115" i="5"/>
  <c r="F115" i="5"/>
  <c r="S222" i="5"/>
  <c r="S1618" i="5"/>
  <c r="F1375" i="5"/>
  <c r="S2000" i="5"/>
  <c r="G1295" i="5"/>
  <c r="J1199" i="5"/>
  <c r="I1199" i="5"/>
  <c r="G911" i="5"/>
  <c r="S1944" i="5"/>
  <c r="J2007" i="5"/>
  <c r="S1337" i="5"/>
  <c r="H455" i="5"/>
  <c r="S713" i="5"/>
  <c r="J1815" i="5"/>
  <c r="S1554" i="5"/>
  <c r="S2019" i="5"/>
  <c r="S1669" i="5"/>
  <c r="I1791" i="5"/>
  <c r="S1850" i="5"/>
  <c r="S1886" i="5"/>
  <c r="S691" i="5"/>
  <c r="F399" i="5"/>
  <c r="G543" i="5"/>
  <c r="J543" i="5"/>
  <c r="H471" i="5"/>
  <c r="G471" i="5"/>
  <c r="H639" i="5"/>
  <c r="R51" i="5"/>
  <c r="S218" i="5"/>
  <c r="J583" i="5"/>
  <c r="H511" i="5"/>
  <c r="F2187" i="5"/>
  <c r="F1247" i="5"/>
  <c r="J655" i="5"/>
  <c r="J2027" i="5"/>
  <c r="H655" i="5"/>
  <c r="I687" i="5"/>
  <c r="F2027" i="5"/>
  <c r="G263" i="5"/>
  <c r="I263" i="5"/>
  <c r="H263" i="5"/>
  <c r="H147" i="5"/>
  <c r="I147" i="5"/>
  <c r="S356" i="5"/>
  <c r="I367" i="5"/>
  <c r="H367" i="5"/>
  <c r="S408" i="5"/>
  <c r="S448" i="5"/>
  <c r="S489" i="5"/>
  <c r="S549" i="5"/>
  <c r="S636" i="5"/>
  <c r="S684" i="5"/>
  <c r="S781" i="5"/>
  <c r="S801" i="5"/>
  <c r="S880" i="5"/>
  <c r="S893" i="5"/>
  <c r="F911" i="5"/>
  <c r="R911" i="5"/>
  <c r="S971" i="5"/>
  <c r="H983" i="5"/>
  <c r="R983" i="5"/>
  <c r="S1009" i="5"/>
  <c r="F1015" i="5"/>
  <c r="S1035" i="5"/>
  <c r="S1106" i="5"/>
  <c r="S1141" i="5"/>
  <c r="S1162" i="5"/>
  <c r="S1182" i="5"/>
  <c r="S1204" i="5"/>
  <c r="S1246" i="5"/>
  <c r="S1284" i="5"/>
  <c r="R1383" i="5"/>
  <c r="G423" i="5"/>
  <c r="R455" i="5"/>
  <c r="S401" i="5"/>
  <c r="I423" i="5"/>
  <c r="S482" i="5"/>
  <c r="J455" i="5"/>
  <c r="I335" i="5"/>
  <c r="H423" i="5"/>
  <c r="S977" i="5"/>
  <c r="F263" i="5"/>
  <c r="I983" i="5"/>
  <c r="S192" i="5"/>
  <c r="S268" i="5"/>
  <c r="J423" i="5"/>
  <c r="I455" i="5"/>
  <c r="G455" i="5"/>
  <c r="H335" i="5"/>
  <c r="S868" i="5"/>
  <c r="S707" i="5"/>
  <c r="S619" i="5"/>
  <c r="S1054" i="5"/>
  <c r="R263" i="5"/>
  <c r="J791" i="5"/>
  <c r="S468" i="5"/>
  <c r="S240" i="5"/>
  <c r="G335" i="5"/>
  <c r="S862" i="5"/>
  <c r="S672" i="5"/>
  <c r="R1047" i="5"/>
  <c r="H911" i="5"/>
  <c r="R1287" i="5"/>
  <c r="G1287" i="5"/>
  <c r="G1255" i="5"/>
  <c r="H1255" i="5"/>
  <c r="S1366" i="5"/>
  <c r="I775" i="5"/>
  <c r="S1926" i="5"/>
  <c r="S1745" i="5"/>
  <c r="S1837" i="5"/>
  <c r="S1371" i="5"/>
  <c r="S696" i="5"/>
  <c r="I1375" i="5"/>
  <c r="R751" i="5"/>
  <c r="S521" i="5"/>
  <c r="H287" i="5"/>
  <c r="G639" i="5"/>
  <c r="F639" i="5"/>
  <c r="I399" i="5"/>
  <c r="J639" i="5"/>
  <c r="F2417" i="5"/>
  <c r="R399" i="5"/>
  <c r="S202" i="5"/>
  <c r="S224" i="5"/>
  <c r="S317" i="5"/>
  <c r="S444" i="5"/>
  <c r="S506" i="5"/>
  <c r="S526" i="5"/>
  <c r="S569" i="5"/>
  <c r="S604" i="5"/>
  <c r="S622" i="5"/>
  <c r="S640" i="5"/>
  <c r="S681" i="5"/>
  <c r="S811" i="5"/>
  <c r="J999" i="5"/>
  <c r="F999" i="5"/>
  <c r="G999" i="5"/>
  <c r="S1038" i="5"/>
  <c r="I1063" i="5"/>
  <c r="G1063" i="5"/>
  <c r="J1063" i="5"/>
  <c r="F1063" i="5"/>
  <c r="S1293" i="5"/>
  <c r="S1404" i="5"/>
  <c r="S1421" i="5"/>
  <c r="S1450" i="5"/>
  <c r="S1480" i="5"/>
  <c r="S1576" i="5"/>
  <c r="G1839" i="5"/>
  <c r="F1839" i="5"/>
  <c r="R1839" i="5"/>
  <c r="H1839" i="5"/>
  <c r="R2155" i="5"/>
  <c r="I2155" i="5"/>
  <c r="H2155" i="5"/>
  <c r="F2155" i="5"/>
  <c r="G131" i="5"/>
  <c r="I131" i="5"/>
  <c r="R131" i="5"/>
  <c r="H131" i="5"/>
  <c r="S208" i="5"/>
  <c r="H303" i="5"/>
  <c r="F303" i="5"/>
  <c r="G303" i="5"/>
  <c r="I303" i="5"/>
  <c r="R303" i="5"/>
  <c r="F359" i="5"/>
  <c r="H359" i="5"/>
  <c r="I359" i="5"/>
  <c r="G359" i="5"/>
  <c r="S385" i="5"/>
  <c r="S412" i="5"/>
  <c r="S1443" i="5"/>
  <c r="S1472" i="5"/>
  <c r="S1538" i="5"/>
  <c r="S1570" i="5"/>
  <c r="S1634" i="5"/>
  <c r="S616" i="5"/>
  <c r="G79" i="5"/>
  <c r="F79" i="5"/>
  <c r="R79" i="5"/>
  <c r="I79" i="5"/>
  <c r="S284" i="5"/>
  <c r="S353" i="5"/>
  <c r="S378" i="5"/>
  <c r="S404" i="5"/>
  <c r="S432" i="5"/>
  <c r="S452" i="5"/>
  <c r="S472" i="5"/>
  <c r="S646" i="5"/>
  <c r="S704" i="5"/>
  <c r="S739" i="5"/>
  <c r="S1076" i="5"/>
  <c r="S1193" i="5"/>
  <c r="S1464" i="5"/>
  <c r="S1512" i="5"/>
  <c r="S1640" i="5"/>
  <c r="F2467" i="5"/>
  <c r="R2467" i="5"/>
  <c r="J2467" i="5"/>
  <c r="G2467" i="5"/>
  <c r="I2467" i="5"/>
  <c r="S138" i="5"/>
  <c r="S237" i="5"/>
  <c r="S310" i="5"/>
  <c r="S365" i="5"/>
  <c r="S420" i="5"/>
  <c r="S513" i="5"/>
  <c r="S675" i="5"/>
  <c r="S745" i="5"/>
  <c r="S778" i="5"/>
  <c r="S804" i="5"/>
  <c r="S838" i="5"/>
  <c r="S1012" i="5"/>
  <c r="S1070" i="5"/>
  <c r="S1108" i="5"/>
  <c r="R1143" i="5"/>
  <c r="G1143" i="5"/>
  <c r="H1143" i="5"/>
  <c r="F1143" i="5"/>
  <c r="S1602" i="5"/>
  <c r="S1653" i="5"/>
  <c r="S1698" i="5"/>
  <c r="S1812" i="5"/>
  <c r="G73" i="5"/>
  <c r="F73" i="5"/>
  <c r="H73" i="5"/>
  <c r="I73" i="5"/>
  <c r="R359" i="5"/>
  <c r="F131" i="5"/>
  <c r="S923" i="5"/>
  <c r="S974" i="5"/>
  <c r="S1006" i="5"/>
  <c r="H1031" i="5"/>
  <c r="I1031" i="5"/>
  <c r="F1031" i="5"/>
  <c r="J1031" i="5"/>
  <c r="G1031" i="5"/>
  <c r="R1031" i="5"/>
  <c r="S1221" i="5"/>
  <c r="S1488" i="5"/>
  <c r="S1869" i="5"/>
  <c r="S2452" i="5"/>
  <c r="F2331" i="5"/>
  <c r="R2331" i="5"/>
  <c r="G2129" i="5"/>
  <c r="F528" i="5"/>
  <c r="H528" i="5"/>
  <c r="H1464" i="5"/>
  <c r="J685" i="5"/>
  <c r="G2017" i="5"/>
  <c r="J1609" i="5"/>
  <c r="F1000" i="5"/>
  <c r="G432" i="5"/>
  <c r="I2331" i="5"/>
  <c r="F1464" i="5"/>
  <c r="F185" i="5"/>
  <c r="I277" i="5"/>
  <c r="H472" i="5"/>
  <c r="H185" i="5"/>
  <c r="G2187" i="5"/>
  <c r="H2187" i="5"/>
  <c r="J2187" i="5"/>
  <c r="I2187" i="5"/>
  <c r="I1000" i="5"/>
  <c r="J1000" i="5"/>
  <c r="G1464" i="5"/>
  <c r="S2444" i="5"/>
  <c r="G472" i="5"/>
  <c r="I472" i="5"/>
  <c r="R185" i="5"/>
  <c r="R1897" i="5"/>
  <c r="H1897" i="5"/>
  <c r="S1013" i="5"/>
  <c r="R2401" i="5"/>
  <c r="G1897" i="5"/>
  <c r="S196" i="5"/>
  <c r="S209" i="5"/>
  <c r="S238" i="5"/>
  <c r="S251" i="5"/>
  <c r="S259" i="5"/>
  <c r="S298" i="5"/>
  <c r="S318" i="5"/>
  <c r="S326" i="5"/>
  <c r="S366" i="5"/>
  <c r="S371" i="5"/>
  <c r="G439" i="5"/>
  <c r="I439" i="5"/>
  <c r="S445" i="5"/>
  <c r="S494" i="5"/>
  <c r="S594" i="5"/>
  <c r="G599" i="5"/>
  <c r="R599" i="5"/>
  <c r="S670" i="5"/>
  <c r="S693" i="5"/>
  <c r="S812" i="5"/>
  <c r="S949" i="5"/>
  <c r="S1000" i="5"/>
  <c r="S1045" i="5"/>
  <c r="S1058" i="5"/>
  <c r="S1093" i="5"/>
  <c r="S1165" i="5"/>
  <c r="S1251" i="5"/>
  <c r="S1317" i="5"/>
  <c r="S1329" i="5"/>
  <c r="S1364" i="5"/>
  <c r="S1465" i="5"/>
  <c r="F1863" i="5"/>
  <c r="I1863" i="5"/>
  <c r="S2173" i="5"/>
  <c r="S2242" i="5"/>
  <c r="S2428" i="5"/>
  <c r="H1873" i="5"/>
  <c r="H2261" i="5"/>
  <c r="S2380" i="5"/>
  <c r="J2331" i="5"/>
  <c r="R1873" i="5"/>
  <c r="G125" i="5"/>
  <c r="H1273" i="5"/>
  <c r="S244" i="5"/>
  <c r="I585" i="5"/>
  <c r="S2075" i="5"/>
  <c r="H823" i="5"/>
  <c r="F823" i="5"/>
  <c r="G495" i="5"/>
  <c r="H495" i="5"/>
  <c r="R495" i="5"/>
  <c r="J495" i="5"/>
  <c r="G311" i="5"/>
  <c r="H311" i="5"/>
  <c r="H351" i="5"/>
  <c r="R351" i="5"/>
  <c r="S2114" i="5"/>
  <c r="S2325" i="5"/>
  <c r="S2388" i="5"/>
  <c r="S2420" i="5"/>
  <c r="S2492" i="5"/>
  <c r="I1897" i="5"/>
  <c r="H2363" i="5"/>
  <c r="J2363" i="5"/>
  <c r="S2235" i="5"/>
  <c r="H2401" i="5"/>
  <c r="G2401" i="5"/>
  <c r="G2331" i="5"/>
  <c r="G528" i="5"/>
  <c r="H1863" i="5"/>
  <c r="S2166" i="5"/>
  <c r="R472" i="5"/>
  <c r="J2401" i="5"/>
  <c r="G1273" i="5"/>
  <c r="G1873" i="5"/>
  <c r="H407" i="5"/>
  <c r="G407" i="5"/>
  <c r="I2017" i="5"/>
  <c r="H2017" i="5"/>
  <c r="R1464" i="5"/>
  <c r="I1464" i="5"/>
  <c r="F753" i="5"/>
  <c r="H753" i="5"/>
  <c r="I753" i="5"/>
  <c r="R432" i="5"/>
  <c r="I432" i="5"/>
  <c r="H432" i="5"/>
  <c r="F432" i="5"/>
  <c r="J735" i="5"/>
  <c r="G2417" i="5"/>
  <c r="R703" i="5"/>
  <c r="J703" i="5"/>
  <c r="J2417" i="5"/>
  <c r="H703" i="5"/>
  <c r="G703" i="5"/>
  <c r="F703" i="5"/>
  <c r="I1463" i="5"/>
  <c r="J671" i="5"/>
  <c r="S316" i="5"/>
  <c r="I1223" i="5"/>
  <c r="G1463" i="5"/>
  <c r="F1463" i="5"/>
  <c r="R1463" i="5"/>
  <c r="H1463" i="5"/>
  <c r="F495" i="5"/>
  <c r="J1239" i="5"/>
  <c r="H115" i="5"/>
  <c r="G767" i="5"/>
  <c r="H767" i="5"/>
  <c r="I767" i="5"/>
  <c r="F767" i="5"/>
  <c r="G2155" i="5"/>
  <c r="J2155" i="5"/>
  <c r="I1455" i="5"/>
  <c r="J1455" i="5"/>
  <c r="R1455" i="5"/>
  <c r="F1455" i="5"/>
  <c r="H1455" i="5"/>
  <c r="R487" i="5"/>
  <c r="G115" i="5"/>
  <c r="H1175" i="5"/>
  <c r="F1175" i="5"/>
  <c r="R367" i="5"/>
  <c r="H735" i="5"/>
  <c r="I735" i="5"/>
  <c r="I1015" i="5"/>
  <c r="S899" i="5"/>
  <c r="J1015" i="5"/>
  <c r="S1468" i="5"/>
  <c r="S1168" i="5"/>
  <c r="H1015" i="5"/>
  <c r="S795" i="5"/>
  <c r="G1079" i="5"/>
  <c r="S1296" i="5"/>
  <c r="S1232" i="5"/>
  <c r="S1401" i="5"/>
  <c r="S1278" i="5"/>
  <c r="S1218" i="5"/>
  <c r="S1003" i="5"/>
  <c r="G607" i="5"/>
  <c r="S2032" i="5"/>
  <c r="S1592" i="5"/>
  <c r="S1156" i="5"/>
  <c r="S1522" i="5"/>
  <c r="J1375" i="5"/>
  <c r="S1425" i="5"/>
  <c r="I1047" i="5"/>
  <c r="S1067" i="5"/>
  <c r="F535" i="5"/>
  <c r="R1375" i="5"/>
  <c r="S1453" i="5"/>
  <c r="S1331" i="5"/>
  <c r="S1211" i="5"/>
  <c r="I1079" i="5"/>
  <c r="H1047" i="5"/>
  <c r="S1650" i="5"/>
  <c r="R1855" i="5"/>
  <c r="S1355" i="5"/>
  <c r="R1015" i="5"/>
  <c r="G1855" i="5"/>
  <c r="R1079" i="5"/>
  <c r="J911" i="5"/>
  <c r="J2409" i="5"/>
  <c r="G2409" i="5"/>
  <c r="J1223" i="5"/>
  <c r="R783" i="5"/>
  <c r="F537" i="5"/>
  <c r="S2451" i="5"/>
  <c r="G1319" i="5"/>
  <c r="J1287" i="5"/>
  <c r="S1249" i="5"/>
  <c r="S1213" i="5"/>
  <c r="S1614" i="5"/>
  <c r="S645" i="5"/>
  <c r="I2409" i="5"/>
  <c r="S2308" i="5"/>
  <c r="G1617" i="5"/>
  <c r="J1255" i="5"/>
  <c r="F1079" i="5"/>
  <c r="S932" i="5"/>
  <c r="J535" i="5"/>
  <c r="R1480" i="5"/>
  <c r="J1319" i="5"/>
  <c r="S1771" i="5"/>
  <c r="H2409" i="5"/>
  <c r="I1319" i="5"/>
  <c r="G1431" i="5"/>
  <c r="S958" i="5"/>
  <c r="J1431" i="5"/>
  <c r="F143" i="5"/>
  <c r="I1431" i="5"/>
  <c r="F239" i="5"/>
  <c r="F815" i="5"/>
  <c r="I815" i="5"/>
  <c r="H1407" i="5"/>
  <c r="I1407" i="5"/>
  <c r="R1407" i="5"/>
  <c r="I407" i="5"/>
  <c r="J407" i="5"/>
  <c r="R407" i="5"/>
  <c r="F407" i="5"/>
  <c r="I1335" i="5"/>
  <c r="R1335" i="5"/>
  <c r="H1303" i="5"/>
  <c r="I1303" i="5"/>
  <c r="I743" i="5"/>
  <c r="J743" i="5"/>
  <c r="F743" i="5"/>
  <c r="G743" i="5"/>
  <c r="I711" i="5"/>
  <c r="F711" i="5"/>
  <c r="R711" i="5"/>
  <c r="I679" i="5"/>
  <c r="G679" i="5"/>
  <c r="J679" i="5"/>
  <c r="F679" i="5"/>
  <c r="R679" i="5"/>
  <c r="R2433" i="5"/>
  <c r="G2433" i="5"/>
  <c r="S692" i="5"/>
  <c r="I1175" i="5"/>
  <c r="S1646" i="5"/>
  <c r="I1207" i="5"/>
  <c r="R311" i="5"/>
  <c r="R1479" i="5"/>
  <c r="H615" i="5"/>
  <c r="R1207" i="5"/>
  <c r="F1479" i="5"/>
  <c r="H1207" i="5"/>
  <c r="J1175" i="5"/>
  <c r="I431" i="5"/>
  <c r="G1207" i="5"/>
  <c r="F1271" i="5"/>
  <c r="I1479" i="5"/>
  <c r="S389" i="5"/>
  <c r="R1239" i="5"/>
  <c r="R1447" i="5"/>
  <c r="F425" i="5"/>
  <c r="J1207" i="5"/>
  <c r="I51" i="5"/>
  <c r="S2435" i="5"/>
  <c r="G351" i="5"/>
  <c r="J1447" i="5"/>
  <c r="S307" i="5"/>
  <c r="F351" i="5"/>
  <c r="I351" i="5"/>
  <c r="S960" i="5"/>
  <c r="S1005" i="5"/>
  <c r="S1069" i="5"/>
  <c r="S1185" i="5"/>
  <c r="S1456" i="5"/>
  <c r="S1524" i="5"/>
  <c r="H1543" i="5"/>
  <c r="F1543" i="5"/>
  <c r="J1543" i="5"/>
  <c r="S1652" i="5"/>
  <c r="S1697" i="5"/>
  <c r="S1731" i="5"/>
  <c r="S1900" i="5"/>
  <c r="H1915" i="5"/>
  <c r="R1915" i="5"/>
  <c r="J1915" i="5"/>
  <c r="S2165" i="5"/>
  <c r="S2172" i="5"/>
  <c r="S2192" i="5"/>
  <c r="S2220" i="5"/>
  <c r="S2249" i="5"/>
  <c r="S2371" i="5"/>
  <c r="S2427" i="5"/>
  <c r="R401" i="5"/>
  <c r="F401" i="5"/>
  <c r="S532" i="5"/>
  <c r="R431" i="5"/>
  <c r="H425" i="5"/>
  <c r="S1588" i="5"/>
  <c r="J1607" i="5"/>
  <c r="S264" i="5"/>
  <c r="S390" i="5"/>
  <c r="G615" i="5"/>
  <c r="S610" i="5"/>
  <c r="J431" i="5"/>
  <c r="R425" i="5"/>
  <c r="J2368" i="5"/>
  <c r="H2368" i="5"/>
  <c r="R615" i="5"/>
  <c r="G431" i="5"/>
  <c r="S419" i="5"/>
  <c r="S940" i="5"/>
  <c r="J1983" i="5"/>
  <c r="I2015" i="5"/>
  <c r="F431" i="5"/>
  <c r="S277" i="5"/>
  <c r="S574" i="5"/>
  <c r="R143" i="5"/>
  <c r="H223" i="5"/>
  <c r="S1972" i="5"/>
  <c r="G2368" i="5"/>
  <c r="H783" i="5"/>
  <c r="S810" i="5"/>
  <c r="S188" i="5"/>
  <c r="I615" i="5"/>
  <c r="I511" i="5"/>
  <c r="G511" i="5"/>
  <c r="J511" i="5"/>
  <c r="F511" i="5"/>
  <c r="G783" i="5"/>
  <c r="I2368" i="5"/>
  <c r="J783" i="5"/>
  <c r="F615" i="5"/>
  <c r="S478" i="5"/>
  <c r="G425" i="5"/>
  <c r="G143" i="5"/>
  <c r="S1518" i="5"/>
  <c r="I2055" i="5"/>
  <c r="G1703" i="5"/>
  <c r="H1703" i="5"/>
  <c r="F783" i="5"/>
  <c r="F2368" i="5"/>
  <c r="H431" i="5"/>
  <c r="S922" i="5"/>
  <c r="I425" i="5"/>
  <c r="S756" i="5"/>
  <c r="S818" i="5"/>
  <c r="F223" i="5"/>
  <c r="G719" i="5"/>
  <c r="R1431" i="5"/>
  <c r="G1015" i="5"/>
  <c r="J1079" i="5"/>
  <c r="S561" i="5"/>
  <c r="S462" i="5"/>
  <c r="F1431" i="5"/>
  <c r="S509" i="5"/>
  <c r="F367" i="5"/>
  <c r="I40" i="5"/>
  <c r="H751" i="5"/>
  <c r="H1431" i="5"/>
  <c r="S429" i="5"/>
  <c r="S990" i="5"/>
  <c r="S701" i="5"/>
  <c r="G40" i="5"/>
  <c r="G687" i="5"/>
  <c r="S321" i="5"/>
  <c r="S613" i="5"/>
  <c r="S1116" i="5"/>
  <c r="J687" i="5"/>
  <c r="I751" i="5"/>
  <c r="F2003" i="5"/>
  <c r="S313" i="5"/>
  <c r="G367" i="5"/>
  <c r="H1727" i="5"/>
  <c r="G1727" i="5"/>
  <c r="I143" i="5"/>
  <c r="H143" i="5"/>
  <c r="S195" i="5"/>
  <c r="F207" i="5"/>
  <c r="H207" i="5"/>
  <c r="I207" i="5"/>
  <c r="G207" i="5"/>
  <c r="I223" i="5"/>
  <c r="G223" i="5"/>
  <c r="S250" i="5"/>
  <c r="S257" i="5"/>
  <c r="S377" i="5"/>
  <c r="S384" i="5"/>
  <c r="S451" i="5"/>
  <c r="S525" i="5"/>
  <c r="S621" i="5"/>
  <c r="S651" i="5"/>
  <c r="S698" i="5"/>
  <c r="S709" i="5"/>
  <c r="S715" i="5"/>
  <c r="S762" i="5"/>
  <c r="G815" i="5"/>
  <c r="R815" i="5"/>
  <c r="J815" i="5"/>
  <c r="H815" i="5"/>
  <c r="R2023" i="5"/>
  <c r="J2023" i="5"/>
  <c r="G2023" i="5"/>
  <c r="H2023" i="5"/>
  <c r="J1439" i="5"/>
  <c r="G1439" i="5"/>
  <c r="H1439" i="5"/>
  <c r="I1439" i="5"/>
  <c r="F1439" i="5"/>
  <c r="R1439" i="5"/>
  <c r="I383" i="5"/>
  <c r="I279" i="5"/>
  <c r="H279" i="5"/>
  <c r="G823" i="5"/>
  <c r="J823" i="5"/>
  <c r="R823" i="5"/>
  <c r="I823" i="5"/>
  <c r="S2363" i="5"/>
  <c r="S2213" i="5"/>
  <c r="S2003" i="5"/>
  <c r="S1952" i="5"/>
  <c r="I1983" i="5"/>
  <c r="G2015" i="5"/>
  <c r="S1118" i="5"/>
  <c r="S2331" i="5"/>
  <c r="S2339" i="5"/>
  <c r="S2068" i="5"/>
  <c r="S2234" i="5"/>
  <c r="S2010" i="5"/>
  <c r="S1922" i="5"/>
  <c r="S1888" i="5"/>
  <c r="G1983" i="5"/>
  <c r="R2079" i="5"/>
  <c r="S2241" i="5"/>
  <c r="S2355" i="5"/>
  <c r="S2301" i="5"/>
  <c r="S2184" i="5"/>
  <c r="S2035" i="5"/>
  <c r="S1996" i="5"/>
  <c r="S1776" i="5"/>
  <c r="S1928" i="5"/>
  <c r="S1148" i="5"/>
  <c r="S2265" i="5"/>
  <c r="F1915" i="5"/>
  <c r="F1983" i="5"/>
  <c r="S1966" i="5"/>
  <c r="R2055" i="5"/>
  <c r="S2257" i="5"/>
  <c r="S2200" i="5"/>
  <c r="S2049" i="5"/>
  <c r="S1906" i="5"/>
  <c r="H1983" i="5"/>
  <c r="S1894" i="5"/>
  <c r="S1947" i="5"/>
  <c r="S1977" i="5"/>
  <c r="R281" i="5"/>
  <c r="J653" i="5"/>
  <c r="S325" i="5"/>
  <c r="S339" i="5"/>
  <c r="S580" i="5"/>
  <c r="S877" i="5"/>
  <c r="S896" i="5"/>
  <c r="S929" i="5"/>
  <c r="S948" i="5"/>
  <c r="S961" i="5"/>
  <c r="H967" i="5"/>
  <c r="I967" i="5"/>
  <c r="S1019" i="5"/>
  <c r="S1025" i="5"/>
  <c r="S1113" i="5"/>
  <c r="S1124" i="5"/>
  <c r="S1134" i="5"/>
  <c r="I1143" i="5"/>
  <c r="S1179" i="5"/>
  <c r="S1186" i="5"/>
  <c r="S1200" i="5"/>
  <c r="S1236" i="5"/>
  <c r="S1250" i="5"/>
  <c r="S1257" i="5"/>
  <c r="S1269" i="5"/>
  <c r="S1328" i="5"/>
  <c r="S1334" i="5"/>
  <c r="S1340" i="5"/>
  <c r="S1345" i="5"/>
  <c r="R1351" i="5"/>
  <c r="J1351" i="5"/>
  <c r="F1351" i="5"/>
  <c r="G1351" i="5"/>
  <c r="I1351" i="5"/>
  <c r="S1410" i="5"/>
  <c r="S1525" i="5"/>
  <c r="S1589" i="5"/>
  <c r="S1685" i="5"/>
  <c r="S1704" i="5"/>
  <c r="S1716" i="5"/>
  <c r="S1721" i="5"/>
  <c r="S1726" i="5"/>
  <c r="S1736" i="5"/>
  <c r="S1748" i="5"/>
  <c r="S1754" i="5"/>
  <c r="S1765" i="5"/>
  <c r="S1777" i="5"/>
  <c r="S1788" i="5"/>
  <c r="S1800" i="5"/>
  <c r="J1839" i="5"/>
  <c r="I1839" i="5"/>
  <c r="G1863" i="5"/>
  <c r="J1863" i="5"/>
  <c r="S1876" i="5"/>
  <c r="S1941" i="5"/>
  <c r="S1997" i="5"/>
  <c r="S2016" i="5"/>
  <c r="S2107" i="5"/>
  <c r="S2120" i="5"/>
  <c r="S2132" i="5"/>
  <c r="S2139" i="5"/>
  <c r="S2145" i="5"/>
  <c r="S2152" i="5"/>
  <c r="S2193" i="5"/>
  <c r="S2201" i="5"/>
  <c r="S2214" i="5"/>
  <c r="S2258" i="5"/>
  <c r="S2396" i="5"/>
  <c r="S2404" i="5"/>
  <c r="S2412" i="5"/>
  <c r="S2460" i="5"/>
  <c r="S2468" i="5"/>
  <c r="S2476" i="5"/>
  <c r="S2484" i="5"/>
  <c r="G1480" i="5"/>
  <c r="I1368" i="5"/>
  <c r="I437" i="5"/>
  <c r="H489" i="5"/>
  <c r="R653" i="5"/>
  <c r="R192" i="5"/>
  <c r="G791" i="5"/>
  <c r="I791" i="5"/>
  <c r="J1905" i="5"/>
  <c r="S1457" i="5"/>
  <c r="F437" i="5"/>
  <c r="I489" i="5"/>
  <c r="H401" i="5"/>
  <c r="F791" i="5"/>
  <c r="G2081" i="5"/>
  <c r="S1621" i="5"/>
  <c r="G1293" i="5"/>
  <c r="R537" i="5"/>
  <c r="F1480" i="5"/>
  <c r="G437" i="5"/>
  <c r="G489" i="5"/>
  <c r="I1008" i="5"/>
  <c r="R791" i="5"/>
  <c r="S1373" i="5"/>
  <c r="H537" i="5"/>
  <c r="J1480" i="5"/>
  <c r="J437" i="5"/>
  <c r="F489" i="5"/>
  <c r="J1617" i="5"/>
  <c r="R361" i="5"/>
  <c r="H144" i="5"/>
  <c r="G2137" i="5"/>
  <c r="F1293" i="5"/>
  <c r="I1480" i="5"/>
  <c r="H437" i="5"/>
  <c r="J537" i="5"/>
  <c r="I281" i="5"/>
  <c r="F361" i="5"/>
  <c r="G281" i="5"/>
  <c r="H1351" i="5"/>
  <c r="G537" i="5"/>
  <c r="R437" i="5"/>
  <c r="S1275" i="5"/>
  <c r="S1172" i="5"/>
  <c r="S941" i="5"/>
  <c r="S881" i="5"/>
  <c r="S939" i="5"/>
  <c r="S301" i="5"/>
  <c r="S562" i="5"/>
  <c r="S869" i="5"/>
  <c r="S875" i="5"/>
  <c r="S737" i="5"/>
  <c r="S822" i="5"/>
  <c r="S835" i="5"/>
  <c r="S906" i="5"/>
  <c r="S363" i="5"/>
  <c r="R1319" i="5"/>
  <c r="F1319" i="5"/>
  <c r="I1287" i="5"/>
  <c r="H1287" i="5"/>
  <c r="I1255" i="5"/>
  <c r="F1255" i="5"/>
  <c r="R1255" i="5"/>
  <c r="G1223" i="5"/>
  <c r="F1223" i="5"/>
  <c r="R1223" i="5"/>
  <c r="I543" i="5"/>
  <c r="R543" i="5"/>
  <c r="H399" i="5"/>
  <c r="G399" i="5"/>
  <c r="G95" i="5"/>
  <c r="H719" i="5"/>
  <c r="J767" i="5"/>
  <c r="R1703" i="5"/>
  <c r="I1559" i="5"/>
  <c r="S1283" i="5"/>
  <c r="S1196" i="5"/>
  <c r="S1649" i="5"/>
  <c r="S1266" i="5"/>
  <c r="J719" i="5"/>
  <c r="R767" i="5"/>
  <c r="I1447" i="5"/>
  <c r="S1174" i="5"/>
  <c r="S529" i="5"/>
  <c r="H1527" i="5"/>
  <c r="S1161" i="5"/>
  <c r="S2102" i="5"/>
  <c r="H1767" i="5"/>
  <c r="G1767" i="5"/>
  <c r="S461" i="5"/>
  <c r="H87" i="5"/>
  <c r="S1380" i="5"/>
  <c r="R2249" i="5"/>
  <c r="F2249" i="5"/>
  <c r="I2193" i="5"/>
  <c r="R2193" i="5"/>
  <c r="F2193" i="5"/>
  <c r="I2137" i="5"/>
  <c r="H2137" i="5"/>
  <c r="J2137" i="5"/>
  <c r="F2137" i="5"/>
  <c r="J2081" i="5"/>
  <c r="I2081" i="5"/>
  <c r="H2081" i="5"/>
  <c r="F2081" i="5"/>
  <c r="G1905" i="5"/>
  <c r="R1905" i="5"/>
  <c r="H1905" i="5"/>
  <c r="F1905" i="5"/>
  <c r="I1905" i="5"/>
  <c r="I1809" i="5"/>
  <c r="G1809" i="5"/>
  <c r="F1809" i="5"/>
  <c r="F1697" i="5"/>
  <c r="I1697" i="5"/>
  <c r="R1697" i="5"/>
  <c r="H1617" i="5"/>
  <c r="I1617" i="5"/>
  <c r="F1425" i="5"/>
  <c r="J1425" i="5"/>
  <c r="J1217" i="5"/>
  <c r="G1217" i="5"/>
  <c r="R1008" i="5"/>
  <c r="F1008" i="5"/>
  <c r="G653" i="5"/>
  <c r="F653" i="5"/>
  <c r="H653" i="5"/>
  <c r="J489" i="5"/>
  <c r="J401" i="5"/>
  <c r="G401" i="5"/>
  <c r="H361" i="5"/>
  <c r="G361" i="5"/>
  <c r="F281" i="5"/>
  <c r="H281" i="5"/>
  <c r="H192" i="5"/>
  <c r="G192" i="5"/>
  <c r="I192" i="5"/>
  <c r="F192" i="5"/>
  <c r="I144" i="5"/>
  <c r="F144" i="5"/>
  <c r="R144" i="5"/>
  <c r="G144" i="5"/>
  <c r="I2363" i="5"/>
  <c r="G2363" i="5"/>
  <c r="F2363" i="5"/>
  <c r="R2363" i="5"/>
  <c r="F2361" i="5"/>
  <c r="I2361" i="5"/>
  <c r="I2201" i="5"/>
  <c r="R2201" i="5"/>
  <c r="F2201" i="5"/>
  <c r="G2201" i="5"/>
  <c r="H2201" i="5"/>
  <c r="I2169" i="5"/>
  <c r="H2169" i="5"/>
  <c r="J2169" i="5"/>
  <c r="R2169" i="5"/>
  <c r="G2169" i="5"/>
  <c r="H2129" i="5"/>
  <c r="F2129" i="5"/>
  <c r="J2017" i="5"/>
  <c r="R2017" i="5"/>
  <c r="F2017" i="5"/>
  <c r="G1977" i="5"/>
  <c r="I1977" i="5"/>
  <c r="R1977" i="5"/>
  <c r="J1977" i="5"/>
  <c r="J1873" i="5"/>
  <c r="F1873" i="5"/>
  <c r="I1873" i="5"/>
  <c r="F1609" i="5"/>
  <c r="I1609" i="5"/>
  <c r="R1609" i="5"/>
  <c r="F1273" i="5"/>
  <c r="R1273" i="5"/>
  <c r="J1273" i="5"/>
  <c r="G1000" i="5"/>
  <c r="G753" i="5"/>
  <c r="J753" i="5"/>
  <c r="R753" i="5"/>
  <c r="H585" i="5"/>
  <c r="G585" i="5"/>
  <c r="F585" i="5"/>
  <c r="R585" i="5"/>
  <c r="I528" i="5"/>
  <c r="R528" i="5"/>
  <c r="J528" i="5"/>
  <c r="S2131" i="5"/>
  <c r="I1703" i="5"/>
  <c r="S1357" i="5"/>
  <c r="S1449" i="5"/>
  <c r="R2015" i="5"/>
  <c r="H2015" i="5"/>
  <c r="J2015" i="5"/>
  <c r="J2055" i="5"/>
  <c r="F2055" i="5"/>
  <c r="S2062" i="5"/>
  <c r="G2079" i="5"/>
  <c r="H2079" i="5"/>
  <c r="J2079" i="5"/>
  <c r="F2079" i="5"/>
  <c r="S2086" i="5"/>
  <c r="S2316" i="5"/>
  <c r="S2324" i="5"/>
  <c r="S1264" i="5"/>
  <c r="S1294" i="5"/>
  <c r="I119" i="5"/>
  <c r="G119" i="5"/>
  <c r="F151" i="5"/>
  <c r="I151" i="5"/>
  <c r="S285" i="5"/>
  <c r="S333" i="5"/>
  <c r="S347" i="5"/>
  <c r="S453" i="5"/>
  <c r="S628" i="5"/>
  <c r="S728" i="5"/>
  <c r="S746" i="5"/>
  <c r="S764" i="5"/>
  <c r="S772" i="5"/>
  <c r="S805" i="5"/>
  <c r="S819" i="5"/>
  <c r="S826" i="5"/>
  <c r="S832" i="5"/>
  <c r="S853" i="5"/>
  <c r="S859" i="5"/>
  <c r="S866" i="5"/>
  <c r="S891" i="5"/>
  <c r="S897" i="5"/>
  <c r="S903" i="5"/>
  <c r="F935" i="5"/>
  <c r="H935" i="5"/>
  <c r="R935" i="5"/>
  <c r="S1032" i="5"/>
  <c r="S1077" i="5"/>
  <c r="J1087" i="5"/>
  <c r="R1087" i="5"/>
  <c r="F1087" i="5"/>
  <c r="I1087" i="5"/>
  <c r="H1087" i="5"/>
  <c r="I1103" i="5"/>
  <c r="S1149" i="5"/>
  <c r="S1180" i="5"/>
  <c r="S1222" i="5"/>
  <c r="S1244" i="5"/>
  <c r="S1258" i="5"/>
  <c r="S1270" i="5"/>
  <c r="S1276" i="5"/>
  <c r="S1282" i="5"/>
  <c r="S1306" i="5"/>
  <c r="S1352" i="5"/>
  <c r="S1369" i="5"/>
  <c r="S1374" i="5"/>
  <c r="S1422" i="5"/>
  <c r="S1429" i="5"/>
  <c r="S1458" i="5"/>
  <c r="S1473" i="5"/>
  <c r="S1481" i="5"/>
  <c r="S1505" i="5"/>
  <c r="S1526" i="5"/>
  <c r="S1545" i="5"/>
  <c r="J1551" i="5"/>
  <c r="H1551" i="5"/>
  <c r="G1551" i="5"/>
  <c r="I1551" i="5"/>
  <c r="F1551" i="5"/>
  <c r="S1558" i="5"/>
  <c r="S1577" i="5"/>
  <c r="J1583" i="5"/>
  <c r="F1583" i="5"/>
  <c r="S1590" i="5"/>
  <c r="S1596" i="5"/>
  <c r="S1622" i="5"/>
  <c r="S1641" i="5"/>
  <c r="J1647" i="5"/>
  <c r="G1647" i="5"/>
  <c r="F1647" i="5"/>
  <c r="H1647" i="5"/>
  <c r="I1647" i="5"/>
  <c r="J1679" i="5"/>
  <c r="I1679" i="5"/>
  <c r="S1917" i="5"/>
  <c r="S1973" i="5"/>
  <c r="S2005" i="5"/>
  <c r="R639" i="5"/>
  <c r="F2023" i="5"/>
  <c r="F1703" i="5"/>
  <c r="S1569" i="5"/>
  <c r="S1194" i="5"/>
  <c r="G1087" i="5"/>
  <c r="I935" i="5"/>
  <c r="J1703" i="5"/>
  <c r="G151"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C2" i="6"/>
  <c r="H727" i="5"/>
  <c r="H1199" i="5"/>
  <c r="J1295" i="5"/>
  <c r="H1241" i="5"/>
  <c r="I1327" i="5"/>
  <c r="H2304" i="5"/>
  <c r="J727" i="5"/>
  <c r="R1167" i="5"/>
  <c r="R2417" i="5"/>
  <c r="I2417" i="5"/>
  <c r="R1231" i="5"/>
  <c r="I1241" i="5"/>
  <c r="G1023" i="5"/>
  <c r="F1023" i="5"/>
  <c r="I1423" i="5"/>
  <c r="J415" i="5"/>
  <c r="H415" i="5"/>
  <c r="F415" i="5"/>
  <c r="R415" i="5"/>
  <c r="I415" i="5"/>
  <c r="G415" i="5"/>
  <c r="H255" i="5"/>
  <c r="G447" i="5"/>
  <c r="J447" i="5"/>
  <c r="F447" i="5"/>
  <c r="I839" i="5"/>
  <c r="J463" i="5"/>
  <c r="I959" i="5"/>
  <c r="R959" i="5"/>
  <c r="J959" i="5"/>
  <c r="J1023" i="5"/>
  <c r="R1023" i="5"/>
  <c r="F2123" i="5"/>
  <c r="I2123" i="5"/>
  <c r="J2304" i="5"/>
  <c r="J1592" i="5"/>
  <c r="G1592" i="5"/>
  <c r="J984" i="5"/>
  <c r="I984" i="5"/>
  <c r="R984" i="5"/>
  <c r="H984" i="5"/>
  <c r="G665" i="5"/>
  <c r="F616" i="5"/>
  <c r="H616" i="5"/>
  <c r="G456" i="5"/>
  <c r="R456" i="5"/>
  <c r="J409" i="5"/>
  <c r="I257" i="5"/>
  <c r="F257" i="5"/>
  <c r="G104" i="5"/>
  <c r="R104" i="5"/>
  <c r="H463" i="5"/>
  <c r="R1054" i="5"/>
  <c r="H1309" i="5"/>
  <c r="G56" i="5"/>
  <c r="R447" i="5"/>
  <c r="F1672" i="5"/>
  <c r="H1672" i="5"/>
  <c r="G1672" i="5"/>
  <c r="J1672" i="5"/>
  <c r="I2427" i="5"/>
  <c r="G1503" i="5"/>
  <c r="H1503" i="5"/>
  <c r="R1503" i="5"/>
  <c r="F1503" i="5"/>
  <c r="R951" i="5"/>
  <c r="G103" i="5"/>
  <c r="F103" i="5"/>
  <c r="H103" i="5"/>
  <c r="G167" i="5"/>
  <c r="H167" i="5"/>
  <c r="F167" i="5"/>
  <c r="F343" i="5"/>
  <c r="G343" i="5"/>
  <c r="R343" i="5"/>
  <c r="J631" i="5"/>
  <c r="I631" i="5"/>
  <c r="H631" i="5"/>
  <c r="R631" i="5"/>
  <c r="G631" i="5"/>
  <c r="H887" i="5"/>
  <c r="J887" i="5"/>
  <c r="G887" i="5"/>
  <c r="I887" i="5"/>
  <c r="R887" i="5"/>
  <c r="H1095" i="5"/>
  <c r="J1095" i="5"/>
  <c r="I1095" i="5"/>
  <c r="I1151" i="5"/>
  <c r="G1151" i="5"/>
  <c r="R1151" i="5"/>
  <c r="F1391" i="5"/>
  <c r="G1391" i="5"/>
  <c r="R1535" i="5"/>
  <c r="H1535" i="5"/>
  <c r="G1535" i="5"/>
  <c r="I1535" i="5"/>
  <c r="F1535" i="5"/>
  <c r="F1599" i="5"/>
  <c r="H1599" i="5"/>
  <c r="R1631" i="5"/>
  <c r="H1631" i="5"/>
  <c r="I1631" i="5"/>
  <c r="R1663" i="5"/>
  <c r="G1663" i="5"/>
  <c r="H1663" i="5"/>
  <c r="F1663" i="5"/>
  <c r="F1751" i="5"/>
  <c r="G337" i="5"/>
  <c r="H319" i="5"/>
  <c r="G319" i="5"/>
  <c r="F319" i="5"/>
  <c r="R319" i="5"/>
  <c r="J1159" i="5"/>
  <c r="F1159" i="5"/>
  <c r="J839" i="5"/>
  <c r="G839" i="5"/>
  <c r="R839" i="5"/>
  <c r="G1159" i="5"/>
  <c r="I1159" i="5"/>
  <c r="F951" i="5"/>
  <c r="H839" i="5"/>
  <c r="J606" i="5"/>
  <c r="H2427" i="5"/>
  <c r="H1159" i="5"/>
  <c r="J1503" i="5"/>
  <c r="J1151" i="5"/>
  <c r="G831" i="5"/>
  <c r="H831" i="5"/>
  <c r="R831" i="5"/>
  <c r="J831" i="5"/>
  <c r="F831" i="5"/>
  <c r="I831" i="5"/>
  <c r="G807" i="5"/>
  <c r="H807" i="5"/>
  <c r="R807" i="5"/>
  <c r="F807" i="5"/>
  <c r="J807" i="5"/>
  <c r="H1311" i="5"/>
  <c r="G1311" i="5"/>
  <c r="R1279" i="5"/>
  <c r="H1279" i="5"/>
  <c r="G1247" i="5"/>
  <c r="J1247" i="5"/>
  <c r="H1215" i="5"/>
  <c r="F1215" i="5"/>
  <c r="J1183" i="5"/>
  <c r="I1183" i="5"/>
  <c r="R1183" i="5"/>
  <c r="G1183" i="5"/>
  <c r="F1183" i="5"/>
  <c r="H1183" i="5"/>
  <c r="F839" i="5"/>
  <c r="I1503" i="5"/>
  <c r="R759" i="5"/>
  <c r="H759" i="5"/>
  <c r="G759" i="5"/>
  <c r="I759" i="5"/>
  <c r="J759" i="5"/>
  <c r="I727" i="5"/>
  <c r="F727" i="5"/>
  <c r="R727" i="5"/>
  <c r="H663" i="5"/>
  <c r="G663" i="5"/>
  <c r="I663" i="5"/>
  <c r="J663" i="5"/>
  <c r="F663" i="5"/>
  <c r="R661" i="5"/>
  <c r="J616" i="5"/>
  <c r="R1592" i="5"/>
  <c r="R713" i="5"/>
  <c r="G257" i="5"/>
  <c r="J665" i="5"/>
  <c r="H456" i="5"/>
  <c r="H104" i="5"/>
  <c r="F271" i="5"/>
  <c r="H271" i="5"/>
  <c r="I271" i="5"/>
  <c r="H889" i="5"/>
  <c r="G527" i="5"/>
  <c r="I527" i="5"/>
  <c r="G239" i="5"/>
  <c r="I239" i="5"/>
  <c r="S1899" i="5"/>
  <c r="S1910" i="5"/>
  <c r="S1921" i="5"/>
  <c r="S1934" i="5"/>
  <c r="R1951" i="5"/>
  <c r="I1951" i="5"/>
  <c r="H1951" i="5"/>
  <c r="J1951" i="5"/>
  <c r="F1951" i="5"/>
  <c r="G1951" i="5"/>
  <c r="S1958" i="5"/>
  <c r="S1976" i="5"/>
  <c r="S1990" i="5"/>
  <c r="S2002" i="5"/>
  <c r="S2041" i="5"/>
  <c r="S2092" i="5"/>
  <c r="S2105" i="5"/>
  <c r="S2137" i="5"/>
  <c r="S2149" i="5"/>
  <c r="S2163" i="5"/>
  <c r="I2203" i="5"/>
  <c r="F2203" i="5"/>
  <c r="R2203" i="5"/>
  <c r="G2203" i="5"/>
  <c r="H2203" i="5"/>
  <c r="S2246" i="5"/>
  <c r="S2254" i="5"/>
  <c r="S2269" i="5"/>
  <c r="S2276" i="5"/>
  <c r="S2291" i="5"/>
  <c r="S2360" i="5"/>
  <c r="S2376" i="5"/>
  <c r="S2392" i="5"/>
  <c r="S2424" i="5"/>
  <c r="I2049" i="5"/>
  <c r="R2049" i="5"/>
  <c r="J2049" i="5"/>
  <c r="H2049" i="5"/>
  <c r="R2304" i="5"/>
  <c r="H409" i="5"/>
  <c r="H257" i="5"/>
  <c r="R2123" i="5"/>
  <c r="I665" i="5"/>
  <c r="F104" i="5"/>
  <c r="H56" i="5"/>
  <c r="F527" i="5"/>
  <c r="H2087" i="5"/>
  <c r="S777" i="5"/>
  <c r="S1082" i="5"/>
  <c r="S1097" i="5"/>
  <c r="S1164" i="5"/>
  <c r="S1171" i="5"/>
  <c r="S1178" i="5"/>
  <c r="S1192" i="5"/>
  <c r="S1206" i="5"/>
  <c r="S1228" i="5"/>
  <c r="S1242" i="5"/>
  <c r="S1256" i="5"/>
  <c r="S1280" i="5"/>
  <c r="S1310" i="5"/>
  <c r="S1316" i="5"/>
  <c r="S1322" i="5"/>
  <c r="S1339" i="5"/>
  <c r="S1344" i="5"/>
  <c r="S1363" i="5"/>
  <c r="S1403" i="5"/>
  <c r="S1409" i="5"/>
  <c r="S1414" i="5"/>
  <c r="S1427" i="5"/>
  <c r="S1531" i="5"/>
  <c r="S1537" i="5"/>
  <c r="G1543" i="5"/>
  <c r="R1543" i="5"/>
  <c r="I1543" i="5"/>
  <c r="S1563" i="5"/>
  <c r="H1575" i="5"/>
  <c r="R1575" i="5"/>
  <c r="I1575" i="5"/>
  <c r="S1595" i="5"/>
  <c r="H1607" i="5"/>
  <c r="I1607" i="5"/>
  <c r="R1607" i="5"/>
  <c r="S1627" i="5"/>
  <c r="S1633" i="5"/>
  <c r="S1659" i="5"/>
  <c r="S1665" i="5"/>
  <c r="H1671" i="5"/>
  <c r="I1671" i="5"/>
  <c r="S1691" i="5"/>
  <c r="S1710" i="5"/>
  <c r="S1720" i="5"/>
  <c r="S1725" i="5"/>
  <c r="G1735" i="5"/>
  <c r="J1735" i="5"/>
  <c r="F1735" i="5"/>
  <c r="I1735" i="5"/>
  <c r="S1741" i="5"/>
  <c r="S1753" i="5"/>
  <c r="S1764" i="5"/>
  <c r="I1799" i="5"/>
  <c r="J1799" i="5"/>
  <c r="F1799" i="5"/>
  <c r="S1806" i="5"/>
  <c r="S1818" i="5"/>
  <c r="S1828" i="5"/>
  <c r="S1834" i="5"/>
  <c r="S1846" i="5"/>
  <c r="S1852" i="5"/>
  <c r="S1858" i="5"/>
  <c r="S1882" i="5"/>
  <c r="S1905" i="5"/>
  <c r="S1915" i="5"/>
  <c r="I1927" i="5"/>
  <c r="S1946" i="5"/>
  <c r="I1971" i="5"/>
  <c r="H1971" i="5"/>
  <c r="J1971" i="5"/>
  <c r="F1971" i="5"/>
  <c r="R1971" i="5"/>
  <c r="S1995" i="5"/>
  <c r="S2067" i="5"/>
  <c r="S2085" i="5"/>
  <c r="S2099" i="5"/>
  <c r="S2130" i="5"/>
  <c r="S2156" i="5"/>
  <c r="S2169" i="5"/>
  <c r="S2176" i="5"/>
  <c r="S2189" i="5"/>
  <c r="S2262" i="5"/>
  <c r="S2313" i="5"/>
  <c r="S2321" i="5"/>
  <c r="S2352" i="5"/>
  <c r="S2368" i="5"/>
  <c r="S2384" i="5"/>
  <c r="S2432" i="5"/>
  <c r="S2448" i="5"/>
  <c r="I2145" i="5"/>
  <c r="H2145" i="5"/>
  <c r="J2145" i="5"/>
  <c r="R2145" i="5"/>
  <c r="F2145" i="5"/>
  <c r="J2001" i="5"/>
  <c r="I2001" i="5"/>
  <c r="G2001" i="5"/>
  <c r="I1713" i="5"/>
  <c r="G1713" i="5"/>
  <c r="J1713" i="5"/>
  <c r="J1241" i="5"/>
  <c r="R1241" i="5"/>
  <c r="R181" i="5"/>
  <c r="I409" i="5"/>
  <c r="S2074" i="5"/>
  <c r="S2336" i="5"/>
  <c r="G2123" i="5"/>
  <c r="R56" i="5"/>
  <c r="J527" i="5"/>
  <c r="F2049" i="5"/>
  <c r="S2061" i="5"/>
  <c r="G2145" i="5"/>
  <c r="R2001" i="5"/>
  <c r="F456" i="5"/>
  <c r="F56" i="5"/>
  <c r="S2440" i="5"/>
  <c r="F409" i="5"/>
  <c r="I713" i="5"/>
  <c r="S2480" i="5"/>
  <c r="H2123" i="5"/>
  <c r="F2304" i="5"/>
  <c r="G2304" i="5"/>
  <c r="J2123" i="5"/>
  <c r="I1592" i="5"/>
  <c r="G409" i="5"/>
  <c r="S2328" i="5"/>
  <c r="G984" i="5"/>
  <c r="H665" i="5"/>
  <c r="H713" i="5"/>
  <c r="F984" i="5"/>
  <c r="I104" i="5"/>
  <c r="G2049" i="5"/>
  <c r="S1940" i="5"/>
  <c r="S1304" i="5"/>
  <c r="S2456" i="5"/>
  <c r="R665" i="5"/>
  <c r="F713" i="5"/>
  <c r="J456" i="5"/>
  <c r="R2087" i="5"/>
  <c r="S1893" i="5"/>
  <c r="S2210" i="5"/>
  <c r="S2182" i="5"/>
  <c r="H1592" i="5"/>
  <c r="F665" i="5"/>
  <c r="J713" i="5"/>
  <c r="I456" i="5"/>
  <c r="R239" i="5"/>
  <c r="G271" i="5"/>
  <c r="G1241" i="5"/>
  <c r="S2197" i="5"/>
  <c r="S1965" i="5"/>
  <c r="G2027" i="5"/>
  <c r="I2027" i="5"/>
  <c r="H2027" i="5"/>
  <c r="I471" i="5"/>
  <c r="G47" i="5"/>
  <c r="F59" i="5"/>
  <c r="R59" i="5"/>
  <c r="H59" i="5"/>
  <c r="I59" i="5"/>
  <c r="G59" i="5"/>
  <c r="G91" i="5"/>
  <c r="R91" i="5"/>
  <c r="H91" i="5"/>
  <c r="I91" i="5"/>
  <c r="F123" i="5"/>
  <c r="R123" i="5"/>
  <c r="H123" i="5"/>
  <c r="G123" i="5"/>
  <c r="I123" i="5"/>
  <c r="S200" i="5"/>
  <c r="S229" i="5"/>
  <c r="S235" i="5"/>
  <c r="S242" i="5"/>
  <c r="S263" i="5"/>
  <c r="S270" i="5"/>
  <c r="S283" i="5"/>
  <c r="S302" i="5"/>
  <c r="S308" i="5"/>
  <c r="S315" i="5"/>
  <c r="S323" i="5"/>
  <c r="S337" i="5"/>
  <c r="S344" i="5"/>
  <c r="S358" i="5"/>
  <c r="S425" i="5"/>
  <c r="S450" i="5"/>
  <c r="I463" i="5"/>
  <c r="R463" i="5"/>
  <c r="F463" i="5"/>
  <c r="G463" i="5"/>
  <c r="S483" i="5"/>
  <c r="S537" i="5"/>
  <c r="S556" i="5"/>
  <c r="H567" i="5"/>
  <c r="R567" i="5"/>
  <c r="G567" i="5"/>
  <c r="J567" i="5"/>
  <c r="S573" i="5"/>
  <c r="S586" i="5"/>
  <c r="H591" i="5"/>
  <c r="R591" i="5"/>
  <c r="I591" i="5"/>
  <c r="F591" i="5"/>
  <c r="S609" i="5"/>
  <c r="S620" i="5"/>
  <c r="S644" i="5"/>
  <c r="S662" i="5"/>
  <c r="S674" i="5"/>
  <c r="S685" i="5"/>
  <c r="S720" i="5"/>
  <c r="S726" i="5"/>
  <c r="S732" i="5"/>
  <c r="S761" i="5"/>
  <c r="S769" i="5"/>
  <c r="S776" i="5"/>
  <c r="S789" i="5"/>
  <c r="S797" i="5"/>
  <c r="S803" i="5"/>
  <c r="S809" i="5"/>
  <c r="S817" i="5"/>
  <c r="S823" i="5"/>
  <c r="S836" i="5"/>
  <c r="S844" i="5"/>
  <c r="S856" i="5"/>
  <c r="R863" i="5"/>
  <c r="J863" i="5"/>
  <c r="H863" i="5"/>
  <c r="F863" i="5"/>
  <c r="S888" i="5"/>
  <c r="S901" i="5"/>
  <c r="S913" i="5"/>
  <c r="S921" i="5"/>
  <c r="S954" i="5"/>
  <c r="F959" i="5"/>
  <c r="G959" i="5"/>
  <c r="H959" i="5"/>
  <c r="S972" i="5"/>
  <c r="R991" i="5"/>
  <c r="F991" i="5"/>
  <c r="S1036" i="5"/>
  <c r="S1049" i="5"/>
  <c r="H1055" i="5"/>
  <c r="I1055" i="5"/>
  <c r="S1075" i="5"/>
  <c r="S1081" i="5"/>
  <c r="S1198" i="5"/>
  <c r="S1234" i="5"/>
  <c r="S1241" i="5"/>
  <c r="S1248" i="5"/>
  <c r="S1262" i="5"/>
  <c r="S1268" i="5"/>
  <c r="S1274" i="5"/>
  <c r="S1285" i="5"/>
  <c r="S1292" i="5"/>
  <c r="S1298" i="5"/>
  <c r="S1315" i="5"/>
  <c r="S1350" i="5"/>
  <c r="S1377" i="5"/>
  <c r="S1397" i="5"/>
  <c r="S1413" i="5"/>
  <c r="S1419" i="5"/>
  <c r="S1478" i="5"/>
  <c r="S1486" i="5"/>
  <c r="S1502" i="5"/>
  <c r="S1517" i="5"/>
  <c r="S1536" i="5"/>
  <c r="S1549" i="5"/>
  <c r="S1562" i="5"/>
  <c r="S1568" i="5"/>
  <c r="S1581" i="5"/>
  <c r="S1613" i="5"/>
  <c r="S1626" i="5"/>
  <c r="S1645" i="5"/>
  <c r="S1664" i="5"/>
  <c r="S1677" i="5"/>
  <c r="S1690" i="5"/>
  <c r="S1709" i="5"/>
  <c r="I1719" i="5"/>
  <c r="J1719" i="5"/>
  <c r="F1719" i="5"/>
  <c r="S1747" i="5"/>
  <c r="S1752" i="5"/>
  <c r="S1758" i="5"/>
  <c r="S1770" i="5"/>
  <c r="J1775" i="5"/>
  <c r="F1775" i="5"/>
  <c r="I1775" i="5"/>
  <c r="H1775" i="5"/>
  <c r="G1775" i="5"/>
  <c r="S1782" i="5"/>
  <c r="S1793" i="5"/>
  <c r="S1805" i="5"/>
  <c r="S1811" i="5"/>
  <c r="S1817" i="5"/>
  <c r="S1822" i="5"/>
  <c r="S1833" i="5"/>
  <c r="S1845" i="5"/>
  <c r="S1851" i="5"/>
  <c r="S1857" i="5"/>
  <c r="S1868" i="5"/>
  <c r="S1874" i="5"/>
  <c r="S1881" i="5"/>
  <c r="S1887" i="5"/>
  <c r="S1898" i="5"/>
  <c r="S1904" i="5"/>
  <c r="S1909" i="5"/>
  <c r="S1920" i="5"/>
  <c r="S1933" i="5"/>
  <c r="G1939" i="5"/>
  <c r="I1939" i="5"/>
  <c r="S1945" i="5"/>
  <c r="S1957" i="5"/>
  <c r="S1964" i="5"/>
  <c r="S1971" i="5"/>
  <c r="R1975" i="5"/>
  <c r="G1975" i="5"/>
  <c r="I1975" i="5"/>
  <c r="H1975" i="5"/>
  <c r="J1975" i="5"/>
  <c r="F1975" i="5"/>
  <c r="S1982" i="5"/>
  <c r="S1989" i="5"/>
  <c r="G1669" i="5"/>
  <c r="R1511" i="5"/>
  <c r="S2001" i="5"/>
  <c r="S2008" i="5"/>
  <c r="S2060" i="5"/>
  <c r="S2073" i="5"/>
  <c r="J1496" i="5"/>
  <c r="S2033" i="5"/>
  <c r="J917" i="5"/>
  <c r="S2084" i="5"/>
  <c r="G375" i="5"/>
  <c r="F375" i="5"/>
  <c r="H375" i="5"/>
  <c r="R375" i="5"/>
  <c r="I375" i="5"/>
  <c r="H895" i="5"/>
  <c r="R895" i="5"/>
  <c r="F895" i="5"/>
  <c r="I895" i="5"/>
  <c r="J895" i="5"/>
  <c r="G255" i="5"/>
  <c r="R255" i="5"/>
  <c r="I255" i="5"/>
  <c r="F255" i="5"/>
  <c r="R943" i="5"/>
  <c r="I943" i="5"/>
  <c r="H943" i="5"/>
  <c r="J943" i="5"/>
  <c r="G943" i="5"/>
  <c r="J391" i="5"/>
  <c r="I391" i="5"/>
  <c r="F287" i="5"/>
  <c r="G287" i="5"/>
  <c r="R287" i="5"/>
  <c r="I671" i="5"/>
  <c r="F671" i="5"/>
  <c r="R671" i="5"/>
  <c r="H671" i="5"/>
  <c r="G671" i="5"/>
  <c r="S2098" i="5"/>
  <c r="S2104" i="5"/>
  <c r="S2116" i="5"/>
  <c r="S2123" i="5"/>
  <c r="S2129" i="5"/>
  <c r="S2136" i="5"/>
  <c r="S2142" i="5"/>
  <c r="S2148" i="5"/>
  <c r="S2155" i="5"/>
  <c r="S2162" i="5"/>
  <c r="S2181" i="5"/>
  <c r="S2196" i="5"/>
  <c r="S2203" i="5"/>
  <c r="S2209" i="5"/>
  <c r="S2217" i="5"/>
  <c r="S2223" i="5"/>
  <c r="S2237" i="5"/>
  <c r="S2253" i="5"/>
  <c r="S2261" i="5"/>
  <c r="S2268" i="5"/>
  <c r="S2275" i="5"/>
  <c r="S2283" i="5"/>
  <c r="S2297" i="5"/>
  <c r="F2325" i="5"/>
  <c r="I2325" i="5"/>
  <c r="R2325" i="5"/>
  <c r="G2325" i="5"/>
  <c r="G2305" i="5"/>
  <c r="H2285" i="5"/>
  <c r="R2285" i="5"/>
  <c r="F2285" i="5"/>
  <c r="J2285" i="5"/>
  <c r="G2285" i="5"/>
  <c r="I2285" i="5"/>
  <c r="G2273" i="5"/>
  <c r="R2273" i="5"/>
  <c r="H2185" i="5"/>
  <c r="I1793" i="5"/>
  <c r="G1793" i="5"/>
  <c r="J1793" i="5"/>
  <c r="G1761" i="5"/>
  <c r="R1761" i="5"/>
  <c r="H1761" i="5"/>
  <c r="J1761" i="5"/>
  <c r="I1761" i="5"/>
  <c r="H1553" i="5"/>
  <c r="R1553" i="5"/>
  <c r="I1553" i="5"/>
  <c r="F1553" i="5"/>
  <c r="R1037" i="5"/>
  <c r="I1037" i="5"/>
  <c r="G1037" i="5"/>
  <c r="R992" i="5"/>
  <c r="J992" i="5"/>
  <c r="H992" i="5"/>
  <c r="G917" i="5"/>
  <c r="H917" i="5"/>
  <c r="R625" i="5"/>
  <c r="F625" i="5"/>
  <c r="I625" i="5"/>
  <c r="H573" i="5"/>
  <c r="I573" i="5"/>
  <c r="G513" i="5"/>
  <c r="F513" i="5"/>
  <c r="F337" i="5"/>
  <c r="H337" i="5"/>
  <c r="F304" i="5"/>
  <c r="R304" i="5"/>
  <c r="H177" i="5"/>
  <c r="H109" i="5"/>
  <c r="H1496" i="5"/>
  <c r="G1189" i="5"/>
  <c r="J1037" i="5"/>
  <c r="H2325" i="5"/>
  <c r="I917" i="5"/>
  <c r="H1037" i="5"/>
  <c r="I457" i="5"/>
  <c r="F1793" i="5"/>
  <c r="H247" i="5"/>
  <c r="J2273" i="5"/>
  <c r="F457" i="5"/>
  <c r="H304" i="5"/>
  <c r="S2188" i="5"/>
  <c r="S2471" i="5"/>
  <c r="I177" i="5"/>
  <c r="I337" i="5"/>
  <c r="S2290" i="5"/>
  <c r="G177" i="5"/>
  <c r="I2273" i="5"/>
  <c r="S2305" i="5"/>
  <c r="F109" i="5"/>
  <c r="I2395" i="5"/>
  <c r="F1496" i="5"/>
  <c r="G1496" i="5"/>
  <c r="R109" i="5"/>
  <c r="F177" i="5"/>
  <c r="J1553" i="5"/>
  <c r="I513" i="5"/>
  <c r="F2273" i="5"/>
  <c r="G377" i="5"/>
  <c r="G109" i="5"/>
  <c r="H625" i="5"/>
  <c r="G1553" i="5"/>
  <c r="H513" i="5"/>
  <c r="H1327" i="5"/>
  <c r="G1327" i="5"/>
  <c r="J1327" i="5"/>
  <c r="I1295" i="5"/>
  <c r="F1295" i="5"/>
  <c r="G1263" i="5"/>
  <c r="J1263" i="5"/>
  <c r="G1231" i="5"/>
  <c r="H1231" i="5"/>
  <c r="G1199" i="5"/>
  <c r="R1199" i="5"/>
  <c r="F1167" i="5"/>
  <c r="H1167" i="5"/>
  <c r="I1167" i="5"/>
  <c r="G1167" i="5"/>
  <c r="J1054" i="5"/>
  <c r="S291" i="5"/>
  <c r="S331" i="5"/>
  <c r="S345" i="5"/>
  <c r="S364" i="5"/>
  <c r="S397" i="5"/>
  <c r="S438" i="5"/>
  <c r="S458" i="5"/>
  <c r="S484" i="5"/>
  <c r="S499" i="5"/>
  <c r="S505" i="5"/>
  <c r="S512" i="5"/>
  <c r="S518" i="5"/>
  <c r="S545" i="5"/>
  <c r="R551" i="5"/>
  <c r="H551" i="5"/>
  <c r="F551" i="5"/>
  <c r="I551" i="5"/>
  <c r="J551" i="5"/>
  <c r="G551" i="5"/>
  <c r="S557" i="5"/>
  <c r="S563" i="5"/>
  <c r="S568" i="5"/>
  <c r="S592" i="5"/>
  <c r="S658" i="5"/>
  <c r="S680" i="5"/>
  <c r="S750" i="5"/>
  <c r="S824" i="5"/>
  <c r="S864" i="5"/>
  <c r="J2281" i="5"/>
  <c r="G2457" i="5"/>
  <c r="S2293" i="5"/>
  <c r="S2205" i="5"/>
  <c r="S2100" i="5"/>
  <c r="S2113" i="5"/>
  <c r="S2144" i="5"/>
  <c r="S2164" i="5"/>
  <c r="S2248" i="5"/>
  <c r="S2264" i="5"/>
  <c r="S2278" i="5"/>
  <c r="S2286" i="5"/>
  <c r="S2323" i="5"/>
  <c r="S2330" i="5"/>
  <c r="S2338" i="5"/>
  <c r="S2354" i="5"/>
  <c r="S2362" i="5"/>
  <c r="S2370" i="5"/>
  <c r="S2378" i="5"/>
  <c r="S2402" i="5"/>
  <c r="S2410" i="5"/>
  <c r="S2418" i="5"/>
  <c r="S2434" i="5"/>
  <c r="S2450" i="5"/>
  <c r="S2482" i="5"/>
  <c r="S2490" i="5"/>
  <c r="J2473" i="5"/>
  <c r="R2473" i="5"/>
  <c r="F2473" i="5"/>
  <c r="J2457" i="5"/>
  <c r="F2457" i="5"/>
  <c r="R2113" i="5"/>
  <c r="G2113" i="5"/>
  <c r="I2113" i="5"/>
  <c r="J2113" i="5"/>
  <c r="G1481" i="5"/>
  <c r="S411" i="5"/>
  <c r="S2240" i="5"/>
  <c r="I655" i="5"/>
  <c r="R655" i="5"/>
  <c r="I2473" i="5"/>
  <c r="H2457" i="5"/>
  <c r="S2394" i="5"/>
  <c r="S2256" i="5"/>
  <c r="S265" i="5"/>
  <c r="S297" i="5"/>
  <c r="S426" i="5"/>
  <c r="S459" i="5"/>
  <c r="S465" i="5"/>
  <c r="S485" i="5"/>
  <c r="S493" i="5"/>
  <c r="S533" i="5"/>
  <c r="S552" i="5"/>
  <c r="S558" i="5"/>
  <c r="S587" i="5"/>
  <c r="S593" i="5"/>
  <c r="S846" i="5"/>
  <c r="S852" i="5"/>
  <c r="S884" i="5"/>
  <c r="S955" i="5"/>
  <c r="S980" i="5"/>
  <c r="S993" i="5"/>
  <c r="S1051" i="5"/>
  <c r="S1394" i="5"/>
  <c r="S1436" i="5"/>
  <c r="S1608" i="5"/>
  <c r="S1672" i="5"/>
  <c r="R1799" i="5"/>
  <c r="G1799" i="5"/>
  <c r="H1799" i="5"/>
  <c r="S1875" i="5"/>
  <c r="S1358" i="5"/>
  <c r="S441" i="5"/>
  <c r="S1021" i="5"/>
  <c r="I215" i="5"/>
  <c r="S435" i="5"/>
  <c r="S612" i="5"/>
  <c r="S820" i="5"/>
  <c r="S926" i="5"/>
  <c r="S931" i="5"/>
  <c r="S944" i="5"/>
  <c r="S989" i="5"/>
  <c r="S1100" i="5"/>
  <c r="S1110" i="5"/>
  <c r="S1115" i="5"/>
  <c r="S1120" i="5"/>
  <c r="S1126" i="5"/>
  <c r="S1301" i="5"/>
  <c r="S1313" i="5"/>
  <c r="S1598" i="5"/>
  <c r="S1662" i="5"/>
  <c r="S1779" i="5"/>
  <c r="S1666" i="5"/>
  <c r="S539" i="5"/>
  <c r="S467" i="5"/>
  <c r="S1044" i="5"/>
  <c r="S535" i="5"/>
  <c r="S481" i="5"/>
  <c r="S1053" i="5"/>
  <c r="S712" i="5"/>
  <c r="S689" i="5"/>
  <c r="H47" i="5"/>
  <c r="R47" i="5"/>
  <c r="S368" i="5"/>
  <c r="R1489" i="5"/>
  <c r="J1489" i="5"/>
  <c r="I725" i="5"/>
  <c r="F139" i="5"/>
  <c r="G139" i="5"/>
  <c r="S372" i="5"/>
  <c r="S642" i="5"/>
  <c r="H647" i="5"/>
  <c r="J647" i="5"/>
  <c r="R647" i="5"/>
  <c r="S694" i="5"/>
  <c r="S700" i="5"/>
  <c r="S706" i="5"/>
  <c r="S717" i="5"/>
  <c r="S758" i="5"/>
  <c r="S765" i="5"/>
  <c r="S773" i="5"/>
  <c r="S813" i="5"/>
  <c r="S840" i="5"/>
  <c r="S872" i="5"/>
  <c r="S925" i="5"/>
  <c r="H975" i="5"/>
  <c r="R975" i="5"/>
  <c r="I975" i="5"/>
  <c r="S995" i="5"/>
  <c r="H1007" i="5"/>
  <c r="I1007" i="5"/>
  <c r="S1020" i="5"/>
  <c r="S1033" i="5"/>
  <c r="J1039" i="5"/>
  <c r="I1039" i="5"/>
  <c r="R1039" i="5"/>
  <c r="F1039" i="5"/>
  <c r="S1059" i="5"/>
  <c r="J1071" i="5"/>
  <c r="R1071" i="5"/>
  <c r="H1071" i="5"/>
  <c r="I1071" i="5"/>
  <c r="S1099" i="5"/>
  <c r="S1109" i="5"/>
  <c r="S1125" i="5"/>
  <c r="S1145" i="5"/>
  <c r="S1155" i="5"/>
  <c r="S1188" i="5"/>
  <c r="S1195" i="5"/>
  <c r="S1202" i="5"/>
  <c r="S1230" i="5"/>
  <c r="S1237" i="5"/>
  <c r="S1252" i="5"/>
  <c r="S1259" i="5"/>
  <c r="S1312" i="5"/>
  <c r="S1318" i="5"/>
  <c r="S1324" i="5"/>
  <c r="S1330" i="5"/>
  <c r="S1353" i="5"/>
  <c r="F1359" i="5"/>
  <c r="H1359" i="5"/>
  <c r="G1359" i="5"/>
  <c r="I1359" i="5"/>
  <c r="S1390" i="5"/>
  <c r="S1395" i="5"/>
  <c r="S1405" i="5"/>
  <c r="S1411" i="5"/>
  <c r="S1430" i="5"/>
  <c r="S1482" i="5"/>
  <c r="S1506" i="5"/>
  <c r="S1546" i="5"/>
  <c r="S1584" i="5"/>
  <c r="S1610" i="5"/>
  <c r="S1616" i="5"/>
  <c r="S1623" i="5"/>
  <c r="S1687" i="5"/>
  <c r="S1706" i="5"/>
  <c r="R1711" i="5"/>
  <c r="J1711" i="5"/>
  <c r="F1711" i="5"/>
  <c r="I1711" i="5"/>
  <c r="G1711" i="5"/>
  <c r="S1722" i="5"/>
  <c r="S1737" i="5"/>
  <c r="S1755" i="5"/>
  <c r="R1759" i="5"/>
  <c r="H1759" i="5"/>
  <c r="J1759" i="5"/>
  <c r="F1759" i="5"/>
  <c r="S1766" i="5"/>
  <c r="S1772" i="5"/>
  <c r="S1778" i="5"/>
  <c r="S1789" i="5"/>
  <c r="S1795" i="5"/>
  <c r="S1801" i="5"/>
  <c r="F1807" i="5"/>
  <c r="I1807" i="5"/>
  <c r="S1830" i="5"/>
  <c r="S1840" i="5"/>
  <c r="S1853" i="5"/>
  <c r="S1870" i="5"/>
  <c r="S1877" i="5"/>
  <c r="S1923" i="5"/>
  <c r="S1929" i="5"/>
  <c r="R1935" i="5"/>
  <c r="H1935" i="5"/>
  <c r="J1935" i="5"/>
  <c r="F1935" i="5"/>
  <c r="G1935" i="5"/>
  <c r="I1935" i="5"/>
  <c r="S1953" i="5"/>
  <c r="I1959" i="5"/>
  <c r="S1967" i="5"/>
  <c r="S1978" i="5"/>
  <c r="S1984" i="5"/>
  <c r="S1991" i="5"/>
  <c r="S2004" i="5"/>
  <c r="S2011" i="5"/>
  <c r="S2029" i="5"/>
  <c r="S2036" i="5"/>
  <c r="S2043" i="5"/>
  <c r="S2050" i="5"/>
  <c r="S2056" i="5"/>
  <c r="S2063" i="5"/>
  <c r="S2069" i="5"/>
  <c r="S2080" i="5"/>
  <c r="S2094" i="5"/>
  <c r="S2106" i="5"/>
  <c r="S2112" i="5"/>
  <c r="S2118" i="5"/>
  <c r="S2124" i="5"/>
  <c r="S2157" i="5"/>
  <c r="S2177" i="5"/>
  <c r="S2190" i="5"/>
  <c r="S2204" i="5"/>
  <c r="S2219" i="5"/>
  <c r="S2299" i="5"/>
  <c r="S2307" i="5"/>
  <c r="S2314" i="5"/>
  <c r="S2425" i="5"/>
  <c r="S2433" i="5"/>
  <c r="S2441" i="5"/>
  <c r="F992" i="5"/>
  <c r="G391" i="5"/>
  <c r="R1577" i="5"/>
  <c r="R1617" i="5"/>
  <c r="H901" i="5"/>
  <c r="G992" i="5"/>
  <c r="H725" i="5"/>
  <c r="H391" i="5"/>
  <c r="H1039" i="5"/>
  <c r="S793" i="5"/>
  <c r="G647" i="5"/>
  <c r="G1039" i="5"/>
  <c r="G1759" i="5"/>
  <c r="S1552" i="5"/>
  <c r="R2153" i="5"/>
  <c r="I1985" i="5"/>
  <c r="F1985" i="5"/>
  <c r="I1945" i="5"/>
  <c r="J1945" i="5"/>
  <c r="R1945" i="5"/>
  <c r="G1841" i="5"/>
  <c r="I1841" i="5"/>
  <c r="J1841" i="5"/>
  <c r="F1841" i="5"/>
  <c r="I1745" i="5"/>
  <c r="G1745" i="5"/>
  <c r="J1745" i="5"/>
  <c r="F1745" i="5"/>
  <c r="G1689" i="5"/>
  <c r="G725" i="5"/>
  <c r="R725" i="5"/>
  <c r="G573" i="5"/>
  <c r="G2217" i="5"/>
  <c r="R391" i="5"/>
  <c r="G304" i="5"/>
  <c r="F725" i="5"/>
  <c r="J573" i="5"/>
  <c r="F391" i="5"/>
  <c r="S1597" i="5"/>
  <c r="S1385" i="5"/>
  <c r="S943" i="5"/>
  <c r="I304" i="5"/>
  <c r="I992" i="5"/>
  <c r="R573" i="5"/>
  <c r="R1007" i="5"/>
  <c r="H1469" i="5"/>
  <c r="R1469" i="5"/>
  <c r="G61" i="5"/>
  <c r="F69" i="5"/>
  <c r="F61" i="5"/>
  <c r="R949" i="5"/>
  <c r="G163" i="5"/>
  <c r="H2494" i="5"/>
  <c r="F2495" i="5"/>
  <c r="R2495" i="5"/>
  <c r="S1494" i="5"/>
  <c r="S491" i="5"/>
  <c r="S477" i="5"/>
  <c r="S1408" i="5"/>
  <c r="S410" i="5"/>
  <c r="S1442" i="5"/>
  <c r="I111" i="5"/>
  <c r="F381" i="5"/>
  <c r="S403" i="5"/>
  <c r="G39" i="5"/>
  <c r="S517" i="5"/>
  <c r="S249" i="5"/>
  <c r="S870" i="5"/>
  <c r="S231" i="5"/>
  <c r="S1510" i="5"/>
  <c r="S1372" i="5"/>
  <c r="G381" i="5"/>
  <c r="S431" i="5"/>
  <c r="I567" i="5"/>
  <c r="G863" i="5"/>
  <c r="S1448" i="5"/>
  <c r="S638" i="5"/>
  <c r="S1392" i="5"/>
  <c r="S551" i="5"/>
  <c r="G591" i="5"/>
  <c r="S738" i="5"/>
  <c r="I863" i="5"/>
  <c r="G2477" i="5"/>
  <c r="I2365" i="5"/>
  <c r="G2237" i="5"/>
  <c r="G2205" i="5"/>
  <c r="I2197" i="5"/>
  <c r="H2197" i="5"/>
  <c r="J2197" i="5"/>
  <c r="R2197" i="5"/>
  <c r="F2197" i="5"/>
  <c r="G2173" i="5"/>
  <c r="F2141" i="5"/>
  <c r="J2133" i="5"/>
  <c r="G2061" i="5"/>
  <c r="F2037" i="5"/>
  <c r="I2037" i="5"/>
  <c r="G2021" i="5"/>
  <c r="F1973" i="5"/>
  <c r="F1965" i="5"/>
  <c r="G1957" i="5"/>
  <c r="G1949" i="5"/>
  <c r="R1941" i="5"/>
  <c r="G1933" i="5"/>
  <c r="J1925" i="5"/>
  <c r="H1909" i="5"/>
  <c r="G1885" i="5"/>
  <c r="I1877" i="5"/>
  <c r="G1869" i="5"/>
  <c r="G1861" i="5"/>
  <c r="F1845" i="5"/>
  <c r="G1837" i="5"/>
  <c r="G1829" i="5"/>
  <c r="G1813" i="5"/>
  <c r="J1805" i="5"/>
  <c r="G1797" i="5"/>
  <c r="G1781" i="5"/>
  <c r="G1765" i="5"/>
  <c r="G1725" i="5"/>
  <c r="G1693" i="5"/>
  <c r="F1621" i="5"/>
  <c r="H1605" i="5"/>
  <c r="H1565" i="5"/>
  <c r="F1549" i="5"/>
  <c r="H1517" i="5"/>
  <c r="F1493" i="5"/>
  <c r="J1373" i="5"/>
  <c r="G1365" i="5"/>
  <c r="G1357" i="5"/>
  <c r="R1357" i="5"/>
  <c r="J1357" i="5"/>
  <c r="F1357" i="5"/>
  <c r="H1357" i="5"/>
  <c r="I1357" i="5"/>
  <c r="I1293" i="5"/>
  <c r="H1293" i="5"/>
  <c r="J1189" i="5"/>
  <c r="I1189" i="5"/>
  <c r="H1189" i="5"/>
  <c r="H1157" i="5"/>
  <c r="F1157" i="5"/>
  <c r="R1157" i="5"/>
  <c r="I1149" i="5"/>
  <c r="H989" i="5"/>
  <c r="F917" i="5"/>
  <c r="R917" i="5"/>
  <c r="R797" i="5"/>
  <c r="R93" i="5"/>
  <c r="J1589" i="5"/>
  <c r="S1878" i="5"/>
  <c r="S1884" i="5"/>
  <c r="R1911" i="5"/>
  <c r="G1911" i="5"/>
  <c r="I1911" i="5"/>
  <c r="H1911" i="5"/>
  <c r="J1911" i="5"/>
  <c r="F1911" i="5"/>
  <c r="S2233" i="5"/>
  <c r="R1677" i="5"/>
  <c r="I925" i="5"/>
  <c r="H1029" i="5"/>
  <c r="F413" i="5"/>
  <c r="S1849" i="5"/>
  <c r="S1855" i="5"/>
  <c r="S721" i="5"/>
  <c r="S790" i="5"/>
  <c r="S798" i="5"/>
  <c r="S986" i="5"/>
  <c r="S992" i="5"/>
  <c r="S999" i="5"/>
  <c r="S1031" i="5"/>
  <c r="S1050" i="5"/>
  <c r="S1063" i="5"/>
  <c r="S1092" i="5"/>
  <c r="S1133" i="5"/>
  <c r="S1143" i="5"/>
  <c r="S1153" i="5"/>
  <c r="S1333" i="5"/>
  <c r="S1388" i="5"/>
  <c r="S1398" i="5"/>
  <c r="S1420" i="5"/>
  <c r="S1550" i="5"/>
  <c r="F1607" i="5"/>
  <c r="G1607" i="5"/>
  <c r="S1620" i="5"/>
  <c r="G1639" i="5"/>
  <c r="F1639" i="5"/>
  <c r="S1678" i="5"/>
  <c r="R1831" i="5"/>
  <c r="H1831" i="5"/>
  <c r="G1831" i="5"/>
  <c r="S634" i="5"/>
  <c r="S669" i="5"/>
  <c r="S2122" i="5"/>
  <c r="H2127" i="5"/>
  <c r="S2154" i="5"/>
  <c r="S2174" i="5"/>
  <c r="S2186" i="5"/>
  <c r="S379" i="5"/>
  <c r="S392" i="5"/>
  <c r="S413" i="5"/>
  <c r="S421" i="5"/>
  <c r="S427" i="5"/>
  <c r="J479" i="5"/>
  <c r="S527" i="5"/>
  <c r="S534" i="5"/>
  <c r="S547" i="5"/>
  <c r="S553" i="5"/>
  <c r="S559" i="5"/>
  <c r="H575" i="5"/>
  <c r="R575" i="5"/>
  <c r="G575" i="5"/>
  <c r="S581" i="5"/>
  <c r="S623" i="5"/>
  <c r="S2040" i="5"/>
  <c r="R2047" i="5"/>
  <c r="S245" i="5"/>
  <c r="S267" i="5"/>
  <c r="S273" i="5"/>
  <c r="S279" i="5"/>
  <c r="S311" i="5"/>
  <c r="S327" i="5"/>
  <c r="S341" i="5"/>
  <c r="S744" i="5"/>
  <c r="F83" i="5"/>
  <c r="R83" i="5"/>
  <c r="S2414" i="5"/>
  <c r="S2422" i="5"/>
  <c r="S2462" i="5"/>
  <c r="S2470" i="5"/>
  <c r="S624" i="5"/>
  <c r="J1646" i="5"/>
  <c r="H1646" i="5"/>
  <c r="F1646" i="5"/>
  <c r="H1518" i="5"/>
  <c r="F919" i="5"/>
  <c r="G919" i="5"/>
  <c r="S2171" i="5"/>
  <c r="S2178" i="5"/>
  <c r="S2191" i="5"/>
  <c r="S2198" i="5"/>
  <c r="S2231" i="5"/>
  <c r="S2244" i="5"/>
  <c r="S2252" i="5"/>
  <c r="S2266" i="5"/>
  <c r="S2280" i="5"/>
  <c r="S2302" i="5"/>
  <c r="S2309" i="5"/>
  <c r="S2332" i="5"/>
  <c r="S2340" i="5"/>
  <c r="S2356" i="5"/>
  <c r="S2387" i="5"/>
  <c r="S2403" i="5"/>
  <c r="S2411" i="5"/>
  <c r="S2419" i="5"/>
  <c r="S2459" i="5"/>
  <c r="S2475" i="5"/>
  <c r="S2483" i="5"/>
  <c r="S2491" i="5"/>
  <c r="H2125" i="5"/>
  <c r="J2125" i="5"/>
  <c r="R2125" i="5"/>
  <c r="F2125" i="5"/>
  <c r="G2125" i="5"/>
  <c r="G2077" i="5"/>
  <c r="I2077" i="5"/>
  <c r="H2077" i="5"/>
  <c r="J2077" i="5"/>
  <c r="G1901" i="5"/>
  <c r="H1901" i="5"/>
  <c r="R1901" i="5"/>
  <c r="J1901" i="5"/>
  <c r="R1133" i="5"/>
  <c r="I1133" i="5"/>
  <c r="G2488" i="5"/>
  <c r="G2464" i="5"/>
  <c r="G2432" i="5"/>
  <c r="G2240" i="5"/>
  <c r="I2112" i="5"/>
  <c r="F2080" i="5"/>
  <c r="I2024" i="5"/>
  <c r="R1864" i="5"/>
  <c r="H1800" i="5"/>
  <c r="H1744" i="5"/>
  <c r="H1720" i="5"/>
  <c r="G1648" i="5"/>
  <c r="R1416" i="5"/>
  <c r="J1368" i="5"/>
  <c r="F1141" i="5"/>
  <c r="G789" i="5"/>
  <c r="I2269" i="5"/>
  <c r="H973" i="5"/>
  <c r="F53" i="5"/>
  <c r="G1646" i="5"/>
  <c r="F1518" i="5"/>
  <c r="S2317" i="5"/>
  <c r="J1253" i="5"/>
  <c r="J1518" i="5"/>
  <c r="R247" i="5"/>
  <c r="G247" i="5"/>
  <c r="F2077" i="5"/>
  <c r="H1415" i="5"/>
  <c r="G1415" i="5"/>
  <c r="I1415" i="5"/>
  <c r="J1405" i="5"/>
  <c r="I1646" i="5"/>
  <c r="I2125" i="5"/>
  <c r="R2077" i="5"/>
  <c r="R1518" i="5"/>
  <c r="I1518" i="5"/>
  <c r="J1229" i="5"/>
  <c r="F1533" i="5"/>
  <c r="H1653" i="5"/>
  <c r="H541" i="5"/>
  <c r="F1405" i="5"/>
  <c r="I1288" i="5"/>
  <c r="J1208" i="5"/>
  <c r="J1080" i="5"/>
  <c r="R776" i="5"/>
  <c r="S1254" i="5"/>
  <c r="S1267" i="5"/>
  <c r="S1297" i="5"/>
  <c r="S1320" i="5"/>
  <c r="S1326" i="5"/>
  <c r="S1338" i="5"/>
  <c r="S1343" i="5"/>
  <c r="S1349" i="5"/>
  <c r="S1362" i="5"/>
  <c r="S1376" i="5"/>
  <c r="S1454" i="5"/>
  <c r="S1516" i="5"/>
  <c r="S1555" i="5"/>
  <c r="S1593" i="5"/>
  <c r="S1619" i="5"/>
  <c r="S1625" i="5"/>
  <c r="J1663" i="5"/>
  <c r="I1663" i="5"/>
  <c r="S1676" i="5"/>
  <c r="S1751" i="5"/>
  <c r="S1859" i="5"/>
  <c r="S2013" i="5"/>
  <c r="F2031" i="5"/>
  <c r="J2031" i="5"/>
  <c r="S907" i="5"/>
  <c r="H927" i="5"/>
  <c r="R927" i="5"/>
  <c r="F927" i="5"/>
  <c r="I927" i="5"/>
  <c r="G991" i="5"/>
  <c r="H991" i="5"/>
  <c r="I991" i="5"/>
  <c r="S1004" i="5"/>
  <c r="S1011" i="5"/>
  <c r="S1017" i="5"/>
  <c r="I1023" i="5"/>
  <c r="G1055" i="5"/>
  <c r="J1055" i="5"/>
  <c r="R1055" i="5"/>
  <c r="F1055" i="5"/>
  <c r="S1062" i="5"/>
  <c r="S1068" i="5"/>
  <c r="S1091" i="5"/>
  <c r="S1096" i="5"/>
  <c r="S1107" i="5"/>
  <c r="H1111" i="5"/>
  <c r="S1117" i="5"/>
  <c r="S1152" i="5"/>
  <c r="S1157" i="5"/>
  <c r="S1163" i="5"/>
  <c r="S1170" i="5"/>
  <c r="S1220" i="5"/>
  <c r="H1008" i="5"/>
  <c r="S520" i="5"/>
  <c r="S837" i="5"/>
  <c r="S845" i="5"/>
  <c r="S851" i="5"/>
  <c r="S857" i="5"/>
  <c r="S883" i="5"/>
  <c r="S889" i="5"/>
  <c r="S895" i="5"/>
  <c r="R71" i="5"/>
  <c r="H71" i="5"/>
  <c r="I71" i="5"/>
  <c r="G71" i="5"/>
  <c r="F135" i="5"/>
  <c r="H135" i="5"/>
  <c r="I135" i="5"/>
  <c r="G135" i="5"/>
  <c r="R135" i="5"/>
  <c r="S187" i="5"/>
  <c r="S193" i="5"/>
  <c r="S233" i="5"/>
  <c r="S239" i="5"/>
  <c r="S253" i="5"/>
  <c r="F327" i="5"/>
  <c r="I327" i="5"/>
  <c r="H327" i="5"/>
  <c r="G327" i="5"/>
  <c r="S393" i="5"/>
  <c r="S406" i="5"/>
  <c r="S446" i="5"/>
  <c r="S474" i="5"/>
  <c r="S495" i="5"/>
  <c r="S582" i="5"/>
  <c r="S606" i="5"/>
  <c r="S618" i="5"/>
  <c r="I623" i="5"/>
  <c r="R623" i="5"/>
  <c r="G623" i="5"/>
  <c r="S647" i="5"/>
  <c r="S682" i="5"/>
  <c r="S699" i="5"/>
  <c r="S705" i="5"/>
  <c r="S716" i="5"/>
  <c r="S722" i="5"/>
  <c r="S733" i="5"/>
  <c r="S771" i="5"/>
  <c r="S784" i="5"/>
  <c r="G927" i="5"/>
  <c r="J1008" i="5"/>
  <c r="S205" i="5"/>
  <c r="S186" i="5"/>
  <c r="I47" i="5"/>
  <c r="S577" i="5"/>
  <c r="H1616" i="5"/>
  <c r="J1616" i="5"/>
  <c r="R1616" i="5"/>
  <c r="I1616" i="5"/>
  <c r="F1616" i="5"/>
  <c r="G1616" i="5"/>
  <c r="F1520" i="5"/>
  <c r="I1520" i="5"/>
  <c r="F248" i="5"/>
  <c r="G248" i="5"/>
  <c r="R248" i="5"/>
  <c r="H248" i="5"/>
  <c r="I248" i="5"/>
  <c r="H216" i="5"/>
  <c r="F216" i="5"/>
  <c r="G216" i="5"/>
  <c r="I973" i="5"/>
  <c r="J973" i="5"/>
  <c r="J1397" i="5"/>
  <c r="F1397" i="5"/>
  <c r="I1397" i="5"/>
  <c r="F2425" i="5"/>
  <c r="H2425" i="5"/>
  <c r="I2425" i="5"/>
  <c r="G2425" i="5"/>
  <c r="F645" i="5"/>
  <c r="G1285" i="5"/>
  <c r="J1285" i="5"/>
  <c r="J1629" i="5"/>
  <c r="I1629" i="5"/>
  <c r="F1437" i="5"/>
  <c r="H1437" i="5"/>
  <c r="H357" i="5"/>
  <c r="F357" i="5"/>
  <c r="R1397" i="5"/>
  <c r="I1285" i="5"/>
  <c r="J1336" i="5"/>
  <c r="J1256" i="5"/>
  <c r="I1240" i="5"/>
  <c r="H1232" i="5"/>
  <c r="H1104" i="5"/>
  <c r="F944" i="5"/>
  <c r="G696" i="5"/>
  <c r="G680" i="5"/>
  <c r="I504" i="5"/>
  <c r="R61" i="5"/>
  <c r="I381" i="5"/>
  <c r="H1791" i="5"/>
  <c r="G2039" i="5"/>
  <c r="J2039" i="5"/>
  <c r="F2039" i="5"/>
  <c r="R2039" i="5"/>
  <c r="G2059" i="5"/>
  <c r="J2059" i="5"/>
  <c r="H2059" i="5"/>
  <c r="I2059" i="5"/>
  <c r="F2059" i="5"/>
  <c r="J1469" i="5"/>
  <c r="I1469" i="5"/>
  <c r="I61" i="5"/>
  <c r="H381" i="5"/>
  <c r="I871" i="5"/>
  <c r="R871" i="5"/>
  <c r="G871" i="5"/>
  <c r="H871" i="5"/>
  <c r="F967" i="5"/>
  <c r="G967" i="5"/>
  <c r="R967" i="5"/>
  <c r="H999" i="5"/>
  <c r="I999" i="5"/>
  <c r="R999" i="5"/>
  <c r="R1063" i="5"/>
  <c r="H1063" i="5"/>
  <c r="F163" i="5"/>
  <c r="R163" i="5"/>
  <c r="H163" i="5"/>
  <c r="R295" i="5"/>
  <c r="I295" i="5"/>
  <c r="G295" i="5"/>
  <c r="G503" i="5"/>
  <c r="I503" i="5"/>
  <c r="F1469" i="5"/>
  <c r="G901" i="5"/>
  <c r="H1525" i="5"/>
  <c r="H61" i="5"/>
  <c r="R381" i="5"/>
  <c r="I647" i="5"/>
  <c r="H111" i="5"/>
  <c r="R111" i="5"/>
  <c r="J607" i="5"/>
  <c r="R607" i="5"/>
  <c r="I175" i="5"/>
  <c r="G535" i="5"/>
  <c r="I535" i="5"/>
  <c r="H175" i="5"/>
  <c r="F111" i="5"/>
  <c r="H535" i="5"/>
  <c r="G175" i="5"/>
  <c r="G111" i="5"/>
  <c r="R175" i="5"/>
  <c r="F509" i="5"/>
  <c r="F101" i="5"/>
  <c r="I1141" i="5"/>
  <c r="I1981" i="5"/>
  <c r="G2249" i="5"/>
  <c r="J2249" i="5"/>
  <c r="I2249" i="5"/>
  <c r="H2249" i="5"/>
  <c r="F1325" i="5"/>
  <c r="R981" i="5"/>
  <c r="J413" i="5"/>
  <c r="R1453" i="5"/>
  <c r="G735" i="5"/>
  <c r="R735" i="5"/>
  <c r="I1597" i="5"/>
  <c r="R1141" i="5"/>
  <c r="R1381" i="5"/>
  <c r="G101" i="5"/>
  <c r="F799" i="5"/>
  <c r="I799" i="5"/>
  <c r="J799" i="5"/>
  <c r="J2427" i="5"/>
  <c r="R2427" i="5"/>
  <c r="I1672" i="5"/>
  <c r="G1141" i="5"/>
  <c r="R101" i="5"/>
  <c r="G1029" i="5"/>
  <c r="I2217" i="5"/>
  <c r="F2217" i="5"/>
  <c r="J2217" i="5"/>
  <c r="H2217" i="5"/>
  <c r="H1381" i="5"/>
  <c r="F789" i="5"/>
  <c r="R1533" i="5"/>
  <c r="R1253" i="5"/>
  <c r="F1253" i="5"/>
  <c r="I789" i="5"/>
  <c r="I53" i="5"/>
  <c r="G799" i="5"/>
  <c r="R49" i="5"/>
  <c r="H49" i="5"/>
  <c r="I49" i="5"/>
  <c r="F55" i="5"/>
  <c r="I55" i="5"/>
  <c r="G55" i="5"/>
  <c r="R55" i="5"/>
  <c r="H55" i="5"/>
  <c r="R1343" i="5"/>
  <c r="H1343" i="5"/>
  <c r="G1343" i="5"/>
  <c r="J1343" i="5"/>
  <c r="H1391" i="5"/>
  <c r="J2393" i="5"/>
  <c r="F2393" i="5"/>
  <c r="I2393" i="5"/>
  <c r="I2385" i="5"/>
  <c r="J2385" i="5"/>
  <c r="G2377" i="5"/>
  <c r="H2353" i="5"/>
  <c r="G2345" i="5"/>
  <c r="G2337" i="5"/>
  <c r="G2321" i="5"/>
  <c r="G2289" i="5"/>
  <c r="H2265" i="5"/>
  <c r="I2265" i="5"/>
  <c r="J2265" i="5"/>
  <c r="R2265" i="5"/>
  <c r="F2265" i="5"/>
  <c r="R2257" i="5"/>
  <c r="J2257" i="5"/>
  <c r="I2105" i="5"/>
  <c r="J2105" i="5"/>
  <c r="G1937" i="5"/>
  <c r="I1921" i="5"/>
  <c r="G1849" i="5"/>
  <c r="R1841" i="5"/>
  <c r="H1841" i="5"/>
  <c r="R1809" i="5"/>
  <c r="H1809" i="5"/>
  <c r="R1793" i="5"/>
  <c r="H1793" i="5"/>
  <c r="R1785" i="5"/>
  <c r="H1785" i="5"/>
  <c r="R1753" i="5"/>
  <c r="H1753" i="5"/>
  <c r="R1745" i="5"/>
  <c r="H1745" i="5"/>
  <c r="G1737" i="5"/>
  <c r="H1729" i="5"/>
  <c r="R1713" i="5"/>
  <c r="H1713" i="5"/>
  <c r="H1705" i="5"/>
  <c r="G1657" i="5"/>
  <c r="G1633" i="5"/>
  <c r="H1601" i="5"/>
  <c r="J1593" i="5"/>
  <c r="J1561" i="5"/>
  <c r="F1561" i="5"/>
  <c r="F1537" i="5"/>
  <c r="J1497" i="5"/>
  <c r="G1465" i="5"/>
  <c r="I1425" i="5"/>
  <c r="R1425" i="5"/>
  <c r="F1417" i="5"/>
  <c r="H1417" i="5"/>
  <c r="R1417" i="5"/>
  <c r="I1417" i="5"/>
  <c r="J1417" i="5"/>
  <c r="I1409" i="5"/>
  <c r="J1409" i="5"/>
  <c r="F1409" i="5"/>
  <c r="H1409" i="5"/>
  <c r="R1409" i="5"/>
  <c r="R1401" i="5"/>
  <c r="I1401" i="5"/>
  <c r="I1393" i="5"/>
  <c r="J1393" i="5"/>
  <c r="F1393" i="5"/>
  <c r="H1393" i="5"/>
  <c r="R1393" i="5"/>
  <c r="F1385" i="5"/>
  <c r="H1385" i="5"/>
  <c r="R1385" i="5"/>
  <c r="I1385" i="5"/>
  <c r="J1385" i="5"/>
  <c r="G1369" i="5"/>
  <c r="H1361" i="5"/>
  <c r="H1353" i="5"/>
  <c r="J1345" i="5"/>
  <c r="R1313" i="5"/>
  <c r="G1289" i="5"/>
  <c r="J1281" i="5"/>
  <c r="F1249" i="5"/>
  <c r="H1177" i="5"/>
  <c r="G1145" i="5"/>
  <c r="G1113" i="5"/>
  <c r="G1105" i="5"/>
  <c r="G1073" i="5"/>
  <c r="F1049" i="5"/>
  <c r="J1049" i="5"/>
  <c r="I1049" i="5"/>
  <c r="I1017" i="5"/>
  <c r="H1009" i="5"/>
  <c r="J1001" i="5"/>
  <c r="H1001" i="5"/>
  <c r="I1001" i="5"/>
  <c r="F993" i="5"/>
  <c r="R993" i="5"/>
  <c r="H993" i="5"/>
  <c r="G985" i="5"/>
  <c r="F921" i="5"/>
  <c r="I889" i="5"/>
  <c r="J889" i="5"/>
  <c r="F889" i="5"/>
  <c r="R889" i="5"/>
  <c r="H857" i="5"/>
  <c r="G817" i="5"/>
  <c r="H785" i="5"/>
  <c r="R761" i="5"/>
  <c r="R673" i="5"/>
  <c r="H657" i="5"/>
  <c r="I641" i="5"/>
  <c r="G577" i="5"/>
  <c r="R553" i="5"/>
  <c r="G529" i="5"/>
  <c r="J521" i="5"/>
  <c r="J513" i="5"/>
  <c r="I497" i="5"/>
  <c r="J497" i="5"/>
  <c r="F497" i="5"/>
  <c r="R497" i="5"/>
  <c r="G473" i="5"/>
  <c r="H457" i="5"/>
  <c r="J457" i="5"/>
  <c r="G449" i="5"/>
  <c r="F441" i="5"/>
  <c r="G433" i="5"/>
  <c r="I433" i="5"/>
  <c r="J433" i="5"/>
  <c r="R433" i="5"/>
  <c r="G417" i="5"/>
  <c r="G353" i="5"/>
  <c r="G345" i="5"/>
  <c r="G321" i="5"/>
  <c r="I265" i="5"/>
  <c r="R257" i="5"/>
  <c r="G241" i="5"/>
  <c r="I241" i="5"/>
  <c r="F241" i="5"/>
  <c r="G161" i="5"/>
  <c r="H153" i="5"/>
  <c r="H145" i="5"/>
  <c r="I137" i="5"/>
  <c r="H113" i="5"/>
  <c r="G97" i="5"/>
  <c r="G49" i="5"/>
  <c r="J2065" i="5"/>
  <c r="F1993" i="5"/>
  <c r="J1985" i="5"/>
  <c r="H1977" i="5"/>
  <c r="J1929" i="5"/>
  <c r="H1921" i="5"/>
  <c r="H1697" i="5"/>
  <c r="H1665" i="5"/>
  <c r="I1625" i="5"/>
  <c r="H1609" i="5"/>
  <c r="H1513" i="5"/>
  <c r="H1225" i="5"/>
  <c r="G1489" i="5"/>
  <c r="I1473" i="5"/>
  <c r="R1457" i="5"/>
  <c r="J1293" i="5"/>
  <c r="J1209" i="5"/>
  <c r="I2073" i="5"/>
  <c r="F1353" i="5"/>
  <c r="G2265" i="5"/>
  <c r="I2065" i="5"/>
  <c r="F2001" i="5"/>
  <c r="J1993" i="5"/>
  <c r="H1985" i="5"/>
  <c r="F1945" i="5"/>
  <c r="G1697" i="5"/>
  <c r="G1665" i="5"/>
  <c r="H1489" i="5"/>
  <c r="H1425" i="5"/>
  <c r="I1353" i="5"/>
  <c r="I1305" i="5"/>
  <c r="I1217" i="5"/>
  <c r="F1489" i="5"/>
  <c r="J1457" i="5"/>
  <c r="F1217" i="5"/>
  <c r="H2121" i="5"/>
  <c r="G2073" i="5"/>
  <c r="J1353" i="5"/>
  <c r="R1049" i="5"/>
  <c r="R1009" i="5"/>
  <c r="G1417" i="5"/>
  <c r="G1385" i="5"/>
  <c r="J1391" i="5"/>
  <c r="G2105" i="5"/>
  <c r="F2073" i="5"/>
  <c r="I993" i="5"/>
  <c r="G1945" i="5"/>
  <c r="G1049" i="5"/>
  <c r="F633" i="5"/>
  <c r="G2065" i="5"/>
  <c r="J2009" i="5"/>
  <c r="H2001" i="5"/>
  <c r="H1945" i="5"/>
  <c r="H1473" i="5"/>
  <c r="I1225" i="5"/>
  <c r="I1457" i="5"/>
  <c r="I1391" i="5"/>
  <c r="F1225" i="5"/>
  <c r="F2105" i="5"/>
  <c r="R2073" i="5"/>
  <c r="G1393" i="5"/>
  <c r="I1343" i="5"/>
  <c r="H2009" i="5"/>
  <c r="R1391" i="5"/>
  <c r="H1217" i="5"/>
  <c r="I1489" i="5"/>
  <c r="G1473" i="5"/>
  <c r="J1225" i="5"/>
  <c r="I2121" i="5"/>
  <c r="R2105" i="5"/>
  <c r="J2073" i="5"/>
  <c r="R1001" i="5"/>
  <c r="F1343" i="5"/>
  <c r="H1049" i="5"/>
  <c r="G185" i="5"/>
  <c r="G497" i="5"/>
  <c r="F1473" i="5"/>
  <c r="G1449" i="5"/>
  <c r="G1425" i="5"/>
  <c r="F1193" i="5"/>
  <c r="R1353" i="5"/>
  <c r="H2073" i="5"/>
  <c r="G1921" i="5"/>
  <c r="H623" i="5"/>
  <c r="H95" i="5"/>
  <c r="F95" i="5"/>
  <c r="F479" i="5"/>
  <c r="R479" i="5"/>
  <c r="H479" i="5"/>
  <c r="G479" i="5"/>
  <c r="I479" i="5"/>
  <c r="R159" i="5"/>
  <c r="F887" i="5"/>
  <c r="H1981" i="5"/>
  <c r="R1629" i="5"/>
  <c r="R69" i="5"/>
  <c r="G661" i="5"/>
  <c r="R1981" i="5"/>
  <c r="G357" i="5"/>
  <c r="R1325" i="5"/>
  <c r="I1405" i="5"/>
  <c r="J1141" i="5"/>
  <c r="G1181" i="5"/>
  <c r="I1253" i="5"/>
  <c r="H1253" i="5"/>
  <c r="I1325" i="5"/>
  <c r="H181" i="5"/>
  <c r="F1981" i="5"/>
  <c r="R1285" i="5"/>
  <c r="G1325" i="5"/>
  <c r="J1325" i="5"/>
  <c r="G645" i="5"/>
  <c r="R1349" i="5"/>
  <c r="J1981" i="5"/>
  <c r="F1285" i="5"/>
  <c r="F661" i="5"/>
  <c r="H493" i="5"/>
  <c r="R541" i="5"/>
  <c r="F1229" i="5"/>
  <c r="G1653" i="5"/>
  <c r="I981" i="5"/>
  <c r="G1279" i="5"/>
  <c r="S583" i="5"/>
  <c r="S659" i="5"/>
  <c r="S664" i="5"/>
  <c r="S1166" i="5"/>
  <c r="S1300" i="5"/>
  <c r="S1368" i="5"/>
  <c r="S1661" i="5"/>
  <c r="S1890" i="5"/>
  <c r="S1895" i="5"/>
  <c r="S1901" i="5"/>
  <c r="S1907" i="5"/>
  <c r="S2263" i="5"/>
  <c r="S2270" i="5"/>
  <c r="S2285" i="5"/>
  <c r="S2292" i="5"/>
  <c r="S2431" i="5"/>
  <c r="S2439" i="5"/>
  <c r="S2447" i="5"/>
  <c r="S2455" i="5"/>
  <c r="S2463" i="5"/>
  <c r="F2264" i="5"/>
  <c r="R2264" i="5"/>
  <c r="J2144" i="5"/>
  <c r="F2144" i="5"/>
  <c r="I2144" i="5"/>
  <c r="R1368" i="5"/>
  <c r="G1368" i="5"/>
  <c r="H1368" i="5"/>
  <c r="H1112" i="5"/>
  <c r="R1112" i="5"/>
  <c r="F1096" i="5"/>
  <c r="R1096" i="5"/>
  <c r="H1096" i="5"/>
  <c r="G1096" i="5"/>
  <c r="J1096" i="5"/>
  <c r="G664" i="5"/>
  <c r="R616" i="5"/>
  <c r="G616" i="5"/>
  <c r="G608" i="5"/>
  <c r="I608" i="5"/>
  <c r="S885" i="5"/>
  <c r="I2493" i="5"/>
  <c r="F1653" i="5"/>
  <c r="R821" i="5"/>
  <c r="H765" i="5"/>
  <c r="H981" i="5"/>
  <c r="F869" i="5"/>
  <c r="H301" i="5"/>
  <c r="G973" i="5"/>
  <c r="F1525" i="5"/>
  <c r="G2493" i="5"/>
  <c r="J1653" i="5"/>
  <c r="F493" i="5"/>
  <c r="I693" i="5"/>
  <c r="R869" i="5"/>
  <c r="F1453" i="5"/>
  <c r="J1029" i="5"/>
  <c r="G869" i="5"/>
  <c r="F1311" i="5"/>
  <c r="I1279" i="5"/>
  <c r="I301" i="5"/>
  <c r="H2493" i="5"/>
  <c r="J869" i="5"/>
  <c r="J645" i="5"/>
  <c r="R357" i="5"/>
  <c r="I509" i="5"/>
  <c r="I869" i="5"/>
  <c r="F973" i="5"/>
  <c r="J1311" i="5"/>
  <c r="F1279" i="5"/>
  <c r="R1653" i="5"/>
  <c r="H693" i="5"/>
  <c r="J981" i="5"/>
  <c r="R1311" i="5"/>
  <c r="I1311" i="5"/>
  <c r="H1597" i="5"/>
  <c r="R925" i="5"/>
  <c r="J693" i="5"/>
  <c r="F981" i="5"/>
  <c r="J925" i="5"/>
  <c r="H85" i="5"/>
  <c r="H645" i="5"/>
  <c r="I357" i="5"/>
  <c r="F1655" i="5"/>
  <c r="S588" i="5"/>
  <c r="I599" i="5"/>
  <c r="S890" i="5"/>
  <c r="S902" i="5"/>
  <c r="S908" i="5"/>
  <c r="S914" i="5"/>
  <c r="S928" i="5"/>
  <c r="S967" i="5"/>
  <c r="S979" i="5"/>
  <c r="S1305" i="5"/>
  <c r="S2078" i="5"/>
  <c r="S2298" i="5"/>
  <c r="S2306" i="5"/>
  <c r="S219" i="5"/>
  <c r="S643" i="5"/>
  <c r="G1127" i="5"/>
  <c r="F1127" i="5"/>
  <c r="J1127" i="5"/>
  <c r="H1127" i="5"/>
  <c r="G1270" i="5"/>
  <c r="H1270" i="5"/>
  <c r="J1270" i="5"/>
  <c r="S2034" i="5"/>
  <c r="S2027" i="5"/>
  <c r="S2015" i="5"/>
  <c r="G1655" i="5"/>
  <c r="S639" i="5"/>
  <c r="G847" i="5"/>
  <c r="I847" i="5"/>
  <c r="F847" i="5"/>
  <c r="S1123" i="5"/>
  <c r="R1359" i="5"/>
  <c r="J1359" i="5"/>
  <c r="S2417" i="5"/>
  <c r="R1655" i="5"/>
  <c r="I1127" i="5"/>
  <c r="R107" i="5"/>
  <c r="H107" i="5"/>
  <c r="G107" i="5"/>
  <c r="I107" i="5"/>
  <c r="R119" i="5"/>
  <c r="H119" i="5"/>
  <c r="S137" i="5"/>
  <c r="F147" i="5"/>
  <c r="R147" i="5"/>
  <c r="G147" i="5"/>
  <c r="R199" i="5"/>
  <c r="H199" i="5"/>
  <c r="I199" i="5"/>
  <c r="G199" i="5"/>
  <c r="S828" i="5"/>
  <c r="S1098" i="5"/>
  <c r="S1496" i="5"/>
  <c r="S1504" i="5"/>
  <c r="J1631" i="5"/>
  <c r="F1631" i="5"/>
  <c r="S1638" i="5"/>
  <c r="S1835" i="5"/>
  <c r="S2206" i="5"/>
  <c r="S2250" i="5"/>
  <c r="R1270" i="5"/>
  <c r="S541" i="5"/>
  <c r="S791" i="5"/>
  <c r="S1205" i="5"/>
  <c r="S1474" i="5"/>
  <c r="S1763" i="5"/>
  <c r="R1791" i="5"/>
  <c r="G1791" i="5"/>
  <c r="F75" i="5"/>
  <c r="R75" i="5"/>
  <c r="H75" i="5"/>
  <c r="I75" i="5"/>
  <c r="R81" i="5"/>
  <c r="G81" i="5"/>
  <c r="S531" i="5"/>
  <c r="S1321" i="5"/>
  <c r="I1326" i="5"/>
  <c r="F1326" i="5"/>
  <c r="G1326" i="5"/>
  <c r="H1326" i="5"/>
  <c r="R1326" i="5"/>
  <c r="S1412" i="5"/>
  <c r="S1715" i="5"/>
  <c r="R1719" i="5"/>
  <c r="H1719" i="5"/>
  <c r="G1719" i="5"/>
  <c r="G1950" i="5"/>
  <c r="H1950" i="5"/>
  <c r="I1950" i="5"/>
  <c r="R1950" i="5"/>
  <c r="F1950" i="5"/>
  <c r="J1950" i="5"/>
  <c r="S2138" i="5"/>
  <c r="I369" i="5"/>
  <c r="F369" i="5"/>
  <c r="R369" i="5"/>
  <c r="S382" i="5"/>
  <c r="S719" i="5"/>
  <c r="S736" i="5"/>
  <c r="S748" i="5"/>
  <c r="S754" i="5"/>
  <c r="S759" i="5"/>
  <c r="S767" i="5"/>
  <c r="S774" i="5"/>
  <c r="S779" i="5"/>
  <c r="S997" i="5"/>
  <c r="S1010" i="5"/>
  <c r="S1016" i="5"/>
  <c r="S1402" i="5"/>
  <c r="I1915" i="5"/>
  <c r="G1915" i="5"/>
  <c r="J2107" i="5"/>
  <c r="R2107" i="5"/>
  <c r="G2107" i="5"/>
  <c r="I2107" i="5"/>
  <c r="S2312" i="5"/>
  <c r="S2320" i="5"/>
  <c r="F301" i="5"/>
  <c r="G213" i="5"/>
  <c r="J821" i="5"/>
  <c r="G821" i="5"/>
  <c r="I541" i="5"/>
  <c r="R1005" i="5"/>
  <c r="G2269" i="5"/>
  <c r="J2269" i="5"/>
  <c r="F821" i="5"/>
  <c r="I661" i="5"/>
  <c r="H597" i="5"/>
  <c r="F429" i="5"/>
  <c r="F1005" i="5"/>
  <c r="F541" i="5"/>
  <c r="F213" i="5"/>
  <c r="G949" i="5"/>
  <c r="G1397" i="5"/>
  <c r="I216" i="5"/>
  <c r="R216" i="5"/>
  <c r="R2269" i="5"/>
  <c r="J493" i="5"/>
  <c r="J661" i="5"/>
  <c r="J541" i="5"/>
  <c r="H1397" i="5"/>
  <c r="R365" i="5"/>
  <c r="I365" i="5"/>
  <c r="I821" i="5"/>
  <c r="I493" i="5"/>
  <c r="I453" i="5"/>
  <c r="G493" i="5"/>
  <c r="G951" i="5"/>
  <c r="H951" i="5"/>
  <c r="F279" i="5"/>
  <c r="H2269" i="5"/>
  <c r="H453" i="5"/>
  <c r="J1181" i="5"/>
  <c r="G1309" i="5"/>
  <c r="G429" i="5"/>
  <c r="R453" i="5"/>
  <c r="H213" i="5"/>
  <c r="G1502" i="5"/>
  <c r="H1502" i="5"/>
  <c r="I213" i="5"/>
  <c r="J453" i="5"/>
  <c r="I1181" i="5"/>
  <c r="G365" i="5"/>
  <c r="G301" i="5"/>
  <c r="R213" i="5"/>
  <c r="S1023" i="5"/>
  <c r="S1791" i="5"/>
  <c r="F2071" i="5"/>
  <c r="R2071" i="5"/>
  <c r="I2071" i="5"/>
  <c r="G2071" i="5"/>
  <c r="S2423" i="5"/>
  <c r="S2438" i="5"/>
  <c r="S2454" i="5"/>
  <c r="F1823" i="5"/>
  <c r="I649" i="5"/>
  <c r="S806" i="5"/>
  <c r="S1544" i="5"/>
  <c r="S1803" i="5"/>
  <c r="S2048" i="5"/>
  <c r="S2066" i="5"/>
  <c r="G2400" i="5"/>
  <c r="G2160" i="5"/>
  <c r="G1960" i="5"/>
  <c r="G1920" i="5"/>
  <c r="I1752" i="5"/>
  <c r="R1352" i="5"/>
  <c r="I1096" i="5"/>
  <c r="R648" i="5"/>
  <c r="R624" i="5"/>
  <c r="I616" i="5"/>
  <c r="F608" i="5"/>
  <c r="H608" i="5"/>
  <c r="R608" i="5"/>
  <c r="H568" i="5"/>
  <c r="H128" i="5"/>
  <c r="S2408" i="5"/>
  <c r="H2037" i="5"/>
  <c r="J1823" i="5"/>
  <c r="S1829" i="5"/>
  <c r="S1813" i="5"/>
  <c r="S1785" i="5"/>
  <c r="S278" i="5"/>
  <c r="S876" i="5"/>
  <c r="J975" i="5"/>
  <c r="F975" i="5"/>
  <c r="G975" i="5"/>
  <c r="S1370" i="5"/>
  <c r="S1532" i="5"/>
  <c r="G1575" i="5"/>
  <c r="F1575" i="5"/>
  <c r="J1575" i="5"/>
  <c r="S236" i="5"/>
  <c r="S2416" i="5"/>
  <c r="S2020" i="5"/>
  <c r="R1939" i="5"/>
  <c r="S917" i="5"/>
  <c r="S987" i="5"/>
  <c r="J2095" i="5"/>
  <c r="S1644" i="5"/>
  <c r="S752" i="5"/>
  <c r="S2400" i="5"/>
  <c r="S2089" i="5"/>
  <c r="F1939" i="5"/>
  <c r="S1950" i="5"/>
  <c r="S963" i="5"/>
  <c r="S975" i="5"/>
  <c r="S2364" i="5"/>
  <c r="J2071" i="5"/>
  <c r="R1111" i="5"/>
  <c r="J1111" i="5"/>
  <c r="F1111" i="5"/>
  <c r="G1111" i="5"/>
  <c r="S2077" i="5"/>
  <c r="J1939" i="5"/>
  <c r="S255" i="5"/>
  <c r="H2071" i="5"/>
  <c r="S2372" i="5"/>
  <c r="H1939" i="5"/>
  <c r="S649" i="5"/>
  <c r="S654" i="5"/>
  <c r="S687" i="5"/>
  <c r="S1341" i="5"/>
  <c r="S2028" i="5"/>
  <c r="S352" i="5"/>
  <c r="F871" i="5"/>
  <c r="J871" i="5"/>
  <c r="S673" i="5"/>
  <c r="S854" i="5"/>
  <c r="S1074" i="5"/>
  <c r="S1428" i="5"/>
  <c r="S743" i="5"/>
  <c r="R847" i="5"/>
  <c r="J847" i="5"/>
  <c r="H1151" i="5"/>
  <c r="F1151" i="5"/>
  <c r="S376" i="5"/>
  <c r="S1684" i="5"/>
  <c r="S572" i="5"/>
  <c r="S653" i="5"/>
  <c r="S727" i="5"/>
  <c r="S1378" i="5"/>
  <c r="S1586" i="5"/>
  <c r="H245" i="5"/>
  <c r="H1669" i="5"/>
  <c r="I1669" i="5"/>
  <c r="I285" i="5"/>
  <c r="J285" i="5"/>
  <c r="F285" i="5"/>
  <c r="R1613" i="5"/>
  <c r="H1613" i="5"/>
  <c r="F245" i="5"/>
  <c r="G245" i="5"/>
  <c r="H45" i="5"/>
  <c r="G45" i="5"/>
  <c r="F45" i="5"/>
  <c r="H1349" i="5"/>
  <c r="G1349" i="5"/>
  <c r="I1349" i="5"/>
  <c r="F1349" i="5"/>
  <c r="J1349" i="5"/>
  <c r="H1405" i="5"/>
  <c r="R1405" i="5"/>
  <c r="J1613" i="5"/>
  <c r="I245" i="5"/>
  <c r="G85" i="5"/>
  <c r="I85" i="5"/>
  <c r="F85" i="5"/>
  <c r="J1221" i="5"/>
  <c r="I1221" i="5"/>
  <c r="G1437" i="5"/>
  <c r="I1437" i="5"/>
  <c r="R1437" i="5"/>
  <c r="J1437" i="5"/>
  <c r="R885" i="5"/>
  <c r="F885" i="5"/>
  <c r="I949" i="5"/>
  <c r="J949" i="5"/>
  <c r="F949" i="5"/>
  <c r="R245" i="5"/>
  <c r="I45" i="5"/>
  <c r="I2264" i="5"/>
  <c r="G2264" i="5"/>
  <c r="H2264" i="5"/>
  <c r="J2264" i="5"/>
  <c r="H1677" i="5"/>
  <c r="I1229" i="5"/>
  <c r="G765" i="5"/>
  <c r="G53" i="5"/>
  <c r="R693" i="5"/>
  <c r="J1309" i="5"/>
  <c r="I69" i="5"/>
  <c r="R645" i="5"/>
  <c r="I101" i="5"/>
  <c r="R413" i="5"/>
  <c r="G1525" i="5"/>
  <c r="F181" i="5"/>
  <c r="G1677" i="5"/>
  <c r="F925" i="5"/>
  <c r="F693" i="5"/>
  <c r="F1309" i="5"/>
  <c r="H69" i="5"/>
  <c r="I181" i="5"/>
  <c r="I645" i="5"/>
  <c r="J901" i="5"/>
  <c r="J1677" i="5"/>
  <c r="G253" i="5"/>
  <c r="R765" i="5"/>
  <c r="H253" i="5"/>
  <c r="F253" i="5"/>
  <c r="H429" i="5"/>
  <c r="H925" i="5"/>
  <c r="F765" i="5"/>
  <c r="R53" i="5"/>
  <c r="J765" i="5"/>
  <c r="I765" i="5"/>
  <c r="R429" i="5"/>
  <c r="S296" i="5"/>
  <c r="S334" i="5"/>
  <c r="G2302" i="5"/>
  <c r="R317" i="5"/>
  <c r="H317" i="5"/>
  <c r="G317" i="5"/>
  <c r="F1413" i="5"/>
  <c r="G1413" i="5"/>
  <c r="R1413" i="5"/>
  <c r="J1413" i="5"/>
  <c r="R1597" i="5"/>
  <c r="J1597" i="5"/>
  <c r="J1525" i="5"/>
  <c r="G1229" i="5"/>
  <c r="H1229" i="5"/>
  <c r="R1589" i="5"/>
  <c r="I1525" i="5"/>
  <c r="J2493" i="5"/>
  <c r="I317" i="5"/>
  <c r="G1533" i="5"/>
  <c r="J1533" i="5"/>
  <c r="F1669" i="5"/>
  <c r="J1669" i="5"/>
  <c r="I901" i="5"/>
  <c r="F901" i="5"/>
  <c r="R1181" i="5"/>
  <c r="H1181" i="5"/>
  <c r="G1613" i="5"/>
  <c r="I1613" i="5"/>
  <c r="F1613" i="5"/>
  <c r="R1029" i="5"/>
  <c r="F1029" i="5"/>
  <c r="I141" i="5"/>
  <c r="F141" i="5"/>
  <c r="G141" i="5"/>
  <c r="H141" i="5"/>
  <c r="G597" i="5"/>
  <c r="J597" i="5"/>
  <c r="F597" i="5"/>
  <c r="F317" i="5"/>
  <c r="H885" i="5"/>
  <c r="G1629" i="5"/>
  <c r="F1629" i="5"/>
  <c r="H1629" i="5"/>
  <c r="I1677" i="5"/>
  <c r="G37" i="5"/>
  <c r="H37" i="5"/>
  <c r="I37" i="5"/>
  <c r="F37" i="5"/>
  <c r="G1381" i="5"/>
  <c r="J1381" i="5"/>
  <c r="I1381" i="5"/>
  <c r="G509" i="5"/>
  <c r="J509" i="5"/>
  <c r="H509" i="5"/>
  <c r="H1453" i="5"/>
  <c r="I1453" i="5"/>
  <c r="G1453" i="5"/>
  <c r="G1589" i="5"/>
  <c r="F1589" i="5"/>
  <c r="I1589" i="5"/>
  <c r="F1597" i="5"/>
  <c r="I1413" i="5"/>
  <c r="H285" i="5"/>
  <c r="G285" i="5"/>
  <c r="H1429" i="5"/>
  <c r="G1429" i="5"/>
  <c r="R1429" i="5"/>
  <c r="F1429" i="5"/>
  <c r="J1429" i="5"/>
  <c r="R597" i="5"/>
  <c r="G157" i="5"/>
  <c r="I157" i="5"/>
  <c r="H157" i="5"/>
  <c r="F157" i="5"/>
  <c r="R2493" i="5"/>
  <c r="J885" i="5"/>
  <c r="G885" i="5"/>
  <c r="I885" i="5"/>
  <c r="G1221" i="5"/>
  <c r="F1221" i="5"/>
  <c r="R1221" i="5"/>
  <c r="H1221" i="5"/>
  <c r="R253" i="5"/>
  <c r="G413" i="5"/>
  <c r="I413" i="5"/>
  <c r="I1005" i="5"/>
  <c r="J1005" i="5"/>
  <c r="G1005" i="5"/>
  <c r="F621" i="5"/>
  <c r="R621" i="5"/>
  <c r="H621" i="5"/>
  <c r="J621" i="5"/>
  <c r="I621" i="5"/>
  <c r="G621" i="5"/>
  <c r="S367" i="5"/>
  <c r="S663" i="5"/>
  <c r="S1001" i="5"/>
  <c r="S1210" i="5"/>
  <c r="H2438" i="5"/>
  <c r="J2438" i="5"/>
  <c r="R2438" i="5"/>
  <c r="F2438" i="5"/>
  <c r="G2438" i="5"/>
  <c r="S241" i="5"/>
  <c r="S816" i="5"/>
  <c r="I583" i="5"/>
  <c r="G583" i="5"/>
  <c r="R583" i="5"/>
  <c r="S598" i="5"/>
  <c r="S1022" i="5"/>
  <c r="S460" i="5"/>
  <c r="H607" i="5"/>
  <c r="F607" i="5"/>
  <c r="S1090" i="5"/>
  <c r="S710" i="5"/>
  <c r="S601" i="5"/>
  <c r="F1545" i="5"/>
  <c r="G1153" i="5"/>
  <c r="R977" i="5"/>
  <c r="G1953" i="5"/>
  <c r="G2112" i="5"/>
  <c r="R2080" i="5"/>
  <c r="J2080" i="5"/>
  <c r="G2080" i="5"/>
  <c r="G1416" i="5"/>
  <c r="J2488" i="5"/>
  <c r="I1416" i="5"/>
  <c r="F1416" i="5"/>
  <c r="F1909" i="5"/>
  <c r="G1909" i="5"/>
  <c r="R1909" i="5"/>
  <c r="G2133" i="5"/>
  <c r="I1208" i="5"/>
  <c r="G1336" i="5"/>
  <c r="J1837" i="5"/>
  <c r="J2437" i="5"/>
  <c r="R2141" i="5"/>
  <c r="H2080" i="5"/>
  <c r="F761" i="5"/>
  <c r="I1249" i="5"/>
  <c r="R2464" i="5"/>
  <c r="H1080" i="5"/>
  <c r="G2141" i="5"/>
  <c r="H2141" i="5"/>
  <c r="J1232" i="5"/>
  <c r="H209" i="5"/>
  <c r="H2464" i="5"/>
  <c r="F41" i="5"/>
  <c r="I1232" i="5"/>
  <c r="G41" i="5"/>
  <c r="I41" i="5"/>
  <c r="G1232" i="5"/>
  <c r="R1336" i="5"/>
  <c r="R1160" i="5"/>
  <c r="F1336" i="5"/>
  <c r="I1336" i="5"/>
  <c r="H880" i="5"/>
  <c r="H1336" i="5"/>
  <c r="H688" i="5"/>
  <c r="R720" i="5"/>
  <c r="F840" i="5"/>
  <c r="F225" i="5"/>
  <c r="F720" i="5"/>
  <c r="R1088" i="5"/>
  <c r="J1973" i="5"/>
  <c r="G1296" i="5"/>
  <c r="I353" i="5"/>
  <c r="J752" i="5"/>
  <c r="R688" i="5"/>
  <c r="G1973" i="5"/>
  <c r="G1249" i="5"/>
  <c r="J840" i="5"/>
  <c r="I840" i="5"/>
  <c r="G840" i="5"/>
  <c r="F1208" i="5"/>
  <c r="F2456" i="5"/>
  <c r="R840" i="5"/>
  <c r="J1249" i="5"/>
  <c r="F1837" i="5"/>
  <c r="I1837" i="5"/>
  <c r="F2429" i="5"/>
  <c r="G93" i="5"/>
  <c r="F93" i="5"/>
  <c r="H93" i="5"/>
  <c r="I93" i="5"/>
  <c r="J797" i="5"/>
  <c r="H1493" i="5"/>
  <c r="R1493" i="5"/>
  <c r="I1493" i="5"/>
  <c r="J1493" i="5"/>
  <c r="J1965" i="5"/>
  <c r="R1965" i="5"/>
  <c r="I1965" i="5"/>
  <c r="H1965" i="5"/>
  <c r="I2117" i="5"/>
  <c r="H2117" i="5"/>
  <c r="J2117" i="5"/>
  <c r="F2117" i="5"/>
  <c r="R2117" i="5"/>
  <c r="R2157" i="5"/>
  <c r="J2221" i="5"/>
  <c r="R2221" i="5"/>
  <c r="H2421" i="5"/>
  <c r="G2421" i="5"/>
  <c r="R2421" i="5"/>
  <c r="R565" i="5"/>
  <c r="F565" i="5"/>
  <c r="H565" i="5"/>
  <c r="J565" i="5"/>
  <c r="G565" i="5"/>
  <c r="I565" i="5"/>
  <c r="R989" i="5"/>
  <c r="J989" i="5"/>
  <c r="F989" i="5"/>
  <c r="G989" i="5"/>
  <c r="I989" i="5"/>
  <c r="I1373" i="5"/>
  <c r="G1373" i="5"/>
  <c r="R1373" i="5"/>
  <c r="G1493" i="5"/>
  <c r="J1549" i="5"/>
  <c r="H1549" i="5"/>
  <c r="I1549" i="5"/>
  <c r="R1549" i="5"/>
  <c r="G1549" i="5"/>
  <c r="I1605" i="5"/>
  <c r="R1605" i="5"/>
  <c r="F1605" i="5"/>
  <c r="G1605" i="5"/>
  <c r="J1605" i="5"/>
  <c r="J1709" i="5"/>
  <c r="H1757" i="5"/>
  <c r="I1757" i="5"/>
  <c r="R1861" i="5"/>
  <c r="J1861" i="5"/>
  <c r="F1861" i="5"/>
  <c r="I1861" i="5"/>
  <c r="H1861" i="5"/>
  <c r="H1949" i="5"/>
  <c r="R1949" i="5"/>
  <c r="J1949" i="5"/>
  <c r="F1949" i="5"/>
  <c r="I1949" i="5"/>
  <c r="F2029" i="5"/>
  <c r="H2029" i="5"/>
  <c r="G2029" i="5"/>
  <c r="I2029" i="5"/>
  <c r="R2029" i="5"/>
  <c r="J2029" i="5"/>
  <c r="I2093" i="5"/>
  <c r="H2093" i="5"/>
  <c r="J2093" i="5"/>
  <c r="R2093" i="5"/>
  <c r="F2093" i="5"/>
  <c r="G2093" i="5"/>
  <c r="R2333" i="5"/>
  <c r="F2365" i="5"/>
  <c r="J2365" i="5"/>
  <c r="R2437" i="5"/>
  <c r="H2437" i="5"/>
  <c r="F205" i="5"/>
  <c r="R877" i="5"/>
  <c r="J877" i="5"/>
  <c r="I877" i="5"/>
  <c r="G877" i="5"/>
  <c r="F877" i="5"/>
  <c r="H877" i="5"/>
  <c r="I1101" i="5"/>
  <c r="G1101" i="5"/>
  <c r="H1101" i="5"/>
  <c r="R1101" i="5"/>
  <c r="J1101" i="5"/>
  <c r="F1101" i="5"/>
  <c r="F1789" i="5"/>
  <c r="I1789" i="5"/>
  <c r="R1813" i="5"/>
  <c r="J1813" i="5"/>
  <c r="I1813" i="5"/>
  <c r="H1813" i="5"/>
  <c r="F1813" i="5"/>
  <c r="R1837" i="5"/>
  <c r="H1837" i="5"/>
  <c r="H1885" i="5"/>
  <c r="J1885" i="5"/>
  <c r="F1885" i="5"/>
  <c r="R1885" i="5"/>
  <c r="I1885" i="5"/>
  <c r="I2133" i="5"/>
  <c r="R2133" i="5"/>
  <c r="F2133" i="5"/>
  <c r="H2133" i="5"/>
  <c r="F2165" i="5"/>
  <c r="H237" i="5"/>
  <c r="H1053" i="5"/>
  <c r="G1053" i="5"/>
  <c r="F1213" i="5"/>
  <c r="G1557" i="5"/>
  <c r="J1621" i="5"/>
  <c r="I1621" i="5"/>
  <c r="R1765" i="5"/>
  <c r="J1765" i="5"/>
  <c r="F1765" i="5"/>
  <c r="I1765" i="5"/>
  <c r="H1765" i="5"/>
  <c r="H2061" i="5"/>
  <c r="R2061" i="5"/>
  <c r="F2061" i="5"/>
  <c r="J2061" i="5"/>
  <c r="I2061" i="5"/>
  <c r="H2237" i="5"/>
  <c r="I2237" i="5"/>
  <c r="J2237" i="5"/>
  <c r="R2237" i="5"/>
  <c r="F2237" i="5"/>
  <c r="G2341" i="5"/>
  <c r="H2341" i="5"/>
  <c r="J2341" i="5"/>
  <c r="R2341" i="5"/>
  <c r="F2341" i="5"/>
  <c r="I2341" i="5"/>
  <c r="H2373" i="5"/>
  <c r="G2373" i="5"/>
  <c r="R2373" i="5"/>
  <c r="I2373" i="5"/>
  <c r="F2373" i="5"/>
  <c r="J2373" i="5"/>
  <c r="H1645" i="5"/>
  <c r="I1645" i="5"/>
  <c r="R1645" i="5"/>
  <c r="F1645" i="5"/>
  <c r="G1645" i="5"/>
  <c r="J1645" i="5"/>
  <c r="G237" i="5"/>
  <c r="I773" i="5"/>
  <c r="F909" i="5"/>
  <c r="R909" i="5"/>
  <c r="I1125" i="5"/>
  <c r="G1213" i="5"/>
  <c r="R1717" i="5"/>
  <c r="F1717" i="5"/>
  <c r="F1741" i="5"/>
  <c r="R1741" i="5"/>
  <c r="H1741" i="5"/>
  <c r="F1869" i="5"/>
  <c r="R1869" i="5"/>
  <c r="J1869" i="5"/>
  <c r="H1869" i="5"/>
  <c r="I1869" i="5"/>
  <c r="H2101" i="5"/>
  <c r="J2101" i="5"/>
  <c r="R2101" i="5"/>
  <c r="I2141" i="5"/>
  <c r="J2141" i="5"/>
  <c r="I2173" i="5"/>
  <c r="H2173" i="5"/>
  <c r="J2173" i="5"/>
  <c r="R2173" i="5"/>
  <c r="F2173" i="5"/>
  <c r="I2205" i="5"/>
  <c r="J2205" i="5"/>
  <c r="R2205" i="5"/>
  <c r="F2205" i="5"/>
  <c r="H2205" i="5"/>
  <c r="J2109" i="5"/>
  <c r="F2109" i="5"/>
  <c r="I2109" i="5"/>
  <c r="F1461" i="5"/>
  <c r="G1461" i="5"/>
  <c r="H1461" i="5"/>
  <c r="R1461" i="5"/>
  <c r="I1461" i="5"/>
  <c r="J1461" i="5"/>
  <c r="G1565" i="5"/>
  <c r="R1565" i="5"/>
  <c r="F1565" i="5"/>
  <c r="J1565" i="5"/>
  <c r="R1797" i="5"/>
  <c r="J1797" i="5"/>
  <c r="F1797" i="5"/>
  <c r="I1797" i="5"/>
  <c r="H1797" i="5"/>
  <c r="F1821" i="5"/>
  <c r="H1933" i="5"/>
  <c r="J1957" i="5"/>
  <c r="R2069" i="5"/>
  <c r="J2069" i="5"/>
  <c r="R2245" i="5"/>
  <c r="G2245" i="5"/>
  <c r="H2245" i="5"/>
  <c r="J2245" i="5"/>
  <c r="F2245" i="5"/>
  <c r="I2245" i="5"/>
  <c r="G2349" i="5"/>
  <c r="J2349" i="5"/>
  <c r="R2349" i="5"/>
  <c r="I2349" i="5"/>
  <c r="F2349" i="5"/>
  <c r="H2349" i="5"/>
  <c r="R2381" i="5"/>
  <c r="H2381" i="5"/>
  <c r="G2381" i="5"/>
  <c r="F2381" i="5"/>
  <c r="I2381" i="5"/>
  <c r="J2381" i="5"/>
  <c r="I2477" i="5"/>
  <c r="R2477" i="5"/>
  <c r="F2477" i="5"/>
  <c r="J2477" i="5"/>
  <c r="H2477" i="5"/>
  <c r="G2253" i="5"/>
  <c r="H2253" i="5"/>
  <c r="F2253" i="5"/>
  <c r="R2253" i="5"/>
  <c r="J2253" i="5"/>
  <c r="I2253" i="5"/>
  <c r="F373" i="5"/>
  <c r="I373" i="5"/>
  <c r="R373" i="5"/>
  <c r="H373" i="5"/>
  <c r="G373" i="5"/>
  <c r="G781" i="5"/>
  <c r="H781" i="5"/>
  <c r="R781" i="5"/>
  <c r="F781" i="5"/>
  <c r="I781" i="5"/>
  <c r="J781" i="5"/>
  <c r="I1085" i="5"/>
  <c r="H1085" i="5"/>
  <c r="J1085" i="5"/>
  <c r="F1085" i="5"/>
  <c r="R1085" i="5"/>
  <c r="G1085" i="5"/>
  <c r="F1149" i="5"/>
  <c r="J1149" i="5"/>
  <c r="H1149" i="5"/>
  <c r="R1149" i="5"/>
  <c r="G1149" i="5"/>
  <c r="R1365" i="5"/>
  <c r="I1365" i="5"/>
  <c r="J1365" i="5"/>
  <c r="F1365" i="5"/>
  <c r="H1365" i="5"/>
  <c r="I1749" i="5"/>
  <c r="H1749" i="5"/>
  <c r="R1853" i="5"/>
  <c r="J1853" i="5"/>
  <c r="F1853" i="5"/>
  <c r="I1853" i="5"/>
  <c r="G1853" i="5"/>
  <c r="H1853" i="5"/>
  <c r="R2045" i="5"/>
  <c r="H2045" i="5"/>
  <c r="I2045" i="5"/>
  <c r="J2045" i="5"/>
  <c r="G2045" i="5"/>
  <c r="F2045" i="5"/>
  <c r="G2109" i="5"/>
  <c r="I2149" i="5"/>
  <c r="H2181" i="5"/>
  <c r="F2181" i="5"/>
  <c r="R533" i="5"/>
  <c r="H533" i="5"/>
  <c r="J533" i="5"/>
  <c r="I533" i="5"/>
  <c r="G533" i="5"/>
  <c r="F533" i="5"/>
  <c r="G1093" i="5"/>
  <c r="J1093" i="5"/>
  <c r="H1093" i="5"/>
  <c r="R1093" i="5"/>
  <c r="F1093" i="5"/>
  <c r="I1093" i="5"/>
  <c r="G1477" i="5"/>
  <c r="R1477" i="5"/>
  <c r="I1477" i="5"/>
  <c r="J1477" i="5"/>
  <c r="H1477" i="5"/>
  <c r="F1477" i="5"/>
  <c r="R1541" i="5"/>
  <c r="F1581" i="5"/>
  <c r="J1701" i="5"/>
  <c r="I1701" i="5"/>
  <c r="R1701" i="5"/>
  <c r="R1725" i="5"/>
  <c r="F1725" i="5"/>
  <c r="I1725" i="5"/>
  <c r="H1725" i="5"/>
  <c r="J1725" i="5"/>
  <c r="R1781" i="5"/>
  <c r="J1781" i="5"/>
  <c r="F1781" i="5"/>
  <c r="H1781" i="5"/>
  <c r="I1781" i="5"/>
  <c r="R1829" i="5"/>
  <c r="J1829" i="5"/>
  <c r="F1829" i="5"/>
  <c r="I1829" i="5"/>
  <c r="H1829" i="5"/>
  <c r="J1909" i="5"/>
  <c r="I1909" i="5"/>
  <c r="I1941" i="5"/>
  <c r="H2021" i="5"/>
  <c r="R2021" i="5"/>
  <c r="F2021" i="5"/>
  <c r="J2021" i="5"/>
  <c r="I2021" i="5"/>
  <c r="G2053" i="5"/>
  <c r="F2053" i="5"/>
  <c r="H2053" i="5"/>
  <c r="R2053" i="5"/>
  <c r="I2053" i="5"/>
  <c r="J2053" i="5"/>
  <c r="I2085" i="5"/>
  <c r="J2085" i="5"/>
  <c r="H2293" i="5"/>
  <c r="H2357" i="5"/>
  <c r="R2485" i="5"/>
  <c r="F2485" i="5"/>
  <c r="I1392" i="5"/>
  <c r="I113" i="5"/>
  <c r="F1712" i="5"/>
  <c r="G1712" i="5"/>
  <c r="I1712" i="5"/>
  <c r="H1864" i="5"/>
  <c r="I1864" i="5"/>
  <c r="I2080" i="5"/>
  <c r="J1392" i="5"/>
  <c r="G856" i="5"/>
  <c r="R856" i="5"/>
  <c r="I1080" i="5"/>
  <c r="F1648" i="5"/>
  <c r="F2112" i="5"/>
  <c r="R2112" i="5"/>
  <c r="H2112" i="5"/>
  <c r="J2112" i="5"/>
  <c r="G1392" i="5"/>
  <c r="J1872" i="5"/>
  <c r="H1872" i="5"/>
  <c r="I1872" i="5"/>
  <c r="F1872" i="5"/>
  <c r="G1872" i="5"/>
  <c r="G2008" i="5"/>
  <c r="R2008" i="5"/>
  <c r="F2008" i="5"/>
  <c r="I2008" i="5"/>
  <c r="J2008" i="5"/>
  <c r="H2008" i="5"/>
  <c r="H1392" i="5"/>
  <c r="I1744" i="5"/>
  <c r="R1392" i="5"/>
  <c r="J904" i="5"/>
  <c r="H904" i="5"/>
  <c r="F904" i="5"/>
  <c r="R1848" i="5"/>
  <c r="F2464" i="5"/>
  <c r="J1416" i="5"/>
  <c r="H1416" i="5"/>
  <c r="J1136" i="5"/>
  <c r="F1136" i="5"/>
  <c r="G1136" i="5"/>
  <c r="I1136" i="5"/>
  <c r="H1240" i="5"/>
  <c r="H1296" i="5"/>
  <c r="G1360" i="5"/>
  <c r="H1360" i="5"/>
  <c r="R696" i="5"/>
  <c r="R872" i="5"/>
  <c r="H872" i="5"/>
  <c r="I872" i="5"/>
  <c r="G872" i="5"/>
  <c r="F872" i="5"/>
  <c r="J872" i="5"/>
  <c r="F728" i="5"/>
  <c r="G728" i="5"/>
  <c r="J728" i="5"/>
  <c r="I728" i="5"/>
  <c r="G944" i="5"/>
  <c r="J952" i="5"/>
  <c r="H952" i="5"/>
  <c r="I880" i="5"/>
  <c r="F880" i="5"/>
  <c r="R880" i="5"/>
  <c r="F1224" i="5"/>
  <c r="F824" i="5"/>
  <c r="I824" i="5"/>
  <c r="J1032" i="5"/>
  <c r="I1032" i="5"/>
  <c r="F481" i="5"/>
  <c r="H481" i="5"/>
  <c r="I481" i="5"/>
  <c r="G481" i="5"/>
  <c r="F353" i="5"/>
  <c r="R353" i="5"/>
  <c r="I761" i="5"/>
  <c r="G761" i="5"/>
  <c r="H761" i="5"/>
  <c r="J761" i="5"/>
  <c r="F793" i="5"/>
  <c r="R793" i="5"/>
  <c r="G793" i="5"/>
  <c r="H793" i="5"/>
  <c r="J793" i="5"/>
  <c r="I793" i="5"/>
  <c r="H825" i="5"/>
  <c r="R825" i="5"/>
  <c r="F825" i="5"/>
  <c r="I825" i="5"/>
  <c r="G825" i="5"/>
  <c r="J825" i="5"/>
  <c r="I865" i="5"/>
  <c r="F865" i="5"/>
  <c r="R865" i="5"/>
  <c r="H865" i="5"/>
  <c r="J865" i="5"/>
  <c r="G865" i="5"/>
  <c r="J953" i="5"/>
  <c r="I953" i="5"/>
  <c r="R953" i="5"/>
  <c r="F953" i="5"/>
  <c r="G953" i="5"/>
  <c r="H953" i="5"/>
  <c r="R1065" i="5"/>
  <c r="I1065" i="5"/>
  <c r="H1121" i="5"/>
  <c r="F1121" i="5"/>
  <c r="R1121" i="5"/>
  <c r="I1121" i="5"/>
  <c r="H1249" i="5"/>
  <c r="R1249" i="5"/>
  <c r="I1465" i="5"/>
  <c r="J1465" i="5"/>
  <c r="H1465" i="5"/>
  <c r="R1465" i="5"/>
  <c r="F1465" i="5"/>
  <c r="R1529" i="5"/>
  <c r="H1529" i="5"/>
  <c r="I1529" i="5"/>
  <c r="F1529" i="5"/>
  <c r="G1529" i="5"/>
  <c r="J1529" i="5"/>
  <c r="I1585" i="5"/>
  <c r="R1585" i="5"/>
  <c r="H1585" i="5"/>
  <c r="G1585" i="5"/>
  <c r="F1585" i="5"/>
  <c r="J1585" i="5"/>
  <c r="H1649" i="5"/>
  <c r="I1649" i="5"/>
  <c r="R1817" i="5"/>
  <c r="H1817" i="5"/>
  <c r="I1817" i="5"/>
  <c r="J1817" i="5"/>
  <c r="R1865" i="5"/>
  <c r="H1865" i="5"/>
  <c r="G1865" i="5"/>
  <c r="F1865" i="5"/>
  <c r="F97" i="5"/>
  <c r="R97" i="5"/>
  <c r="H97" i="5"/>
  <c r="I97" i="5"/>
  <c r="F161" i="5"/>
  <c r="R161" i="5"/>
  <c r="I161" i="5"/>
  <c r="H161" i="5"/>
  <c r="H273" i="5"/>
  <c r="R273" i="5"/>
  <c r="F273" i="5"/>
  <c r="I273" i="5"/>
  <c r="R313" i="5"/>
  <c r="F313" i="5"/>
  <c r="F545" i="5"/>
  <c r="I545" i="5"/>
  <c r="J721" i="5"/>
  <c r="R721" i="5"/>
  <c r="H721" i="5"/>
  <c r="G721" i="5"/>
  <c r="G897" i="5"/>
  <c r="I897" i="5"/>
  <c r="J897" i="5"/>
  <c r="I929" i="5"/>
  <c r="F929" i="5"/>
  <c r="R929" i="5"/>
  <c r="H1097" i="5"/>
  <c r="F1097" i="5"/>
  <c r="G1097" i="5"/>
  <c r="F1161" i="5"/>
  <c r="H1161" i="5"/>
  <c r="J1161" i="5"/>
  <c r="F1297" i="5"/>
  <c r="G1297" i="5"/>
  <c r="R1297" i="5"/>
  <c r="H1345" i="5"/>
  <c r="I1377" i="5"/>
  <c r="F1377" i="5"/>
  <c r="H1377" i="5"/>
  <c r="R1377" i="5"/>
  <c r="J1377" i="5"/>
  <c r="H2313" i="5"/>
  <c r="I2353" i="5"/>
  <c r="J2353" i="5"/>
  <c r="R57" i="5"/>
  <c r="I57" i="5"/>
  <c r="H57" i="5"/>
  <c r="I209" i="5"/>
  <c r="H385" i="5"/>
  <c r="R385" i="5"/>
  <c r="F769" i="5"/>
  <c r="R769" i="5"/>
  <c r="H769" i="5"/>
  <c r="J769" i="5"/>
  <c r="H801" i="5"/>
  <c r="J801" i="5"/>
  <c r="R801" i="5"/>
  <c r="G801" i="5"/>
  <c r="G833" i="5"/>
  <c r="I833" i="5"/>
  <c r="J833" i="5"/>
  <c r="H833" i="5"/>
  <c r="R833" i="5"/>
  <c r="G881" i="5"/>
  <c r="F881" i="5"/>
  <c r="R881" i="5"/>
  <c r="I881" i="5"/>
  <c r="H961" i="5"/>
  <c r="I961" i="5"/>
  <c r="F961" i="5"/>
  <c r="I1129" i="5"/>
  <c r="R1129" i="5"/>
  <c r="G1129" i="5"/>
  <c r="H1129" i="5"/>
  <c r="R1497" i="5"/>
  <c r="H1593" i="5"/>
  <c r="I1593" i="5"/>
  <c r="R1593" i="5"/>
  <c r="G1593" i="5"/>
  <c r="F1593" i="5"/>
  <c r="F1657" i="5"/>
  <c r="I1657" i="5"/>
  <c r="J1657" i="5"/>
  <c r="R1657" i="5"/>
  <c r="H1657" i="5"/>
  <c r="J1721" i="5"/>
  <c r="F1721" i="5"/>
  <c r="H1721" i="5"/>
  <c r="H1833" i="5"/>
  <c r="R2241" i="5"/>
  <c r="F2241" i="5"/>
  <c r="H105" i="5"/>
  <c r="F105" i="5"/>
  <c r="R105" i="5"/>
  <c r="R321" i="5"/>
  <c r="H321" i="5"/>
  <c r="I321" i="5"/>
  <c r="F321" i="5"/>
  <c r="F393" i="5"/>
  <c r="I393" i="5"/>
  <c r="H393" i="5"/>
  <c r="G393" i="5"/>
  <c r="H553" i="5"/>
  <c r="J553" i="5"/>
  <c r="F553" i="5"/>
  <c r="G553" i="5"/>
  <c r="J593" i="5"/>
  <c r="F593" i="5"/>
  <c r="H593" i="5"/>
  <c r="F729" i="5"/>
  <c r="R729" i="5"/>
  <c r="H905" i="5"/>
  <c r="I905" i="5"/>
  <c r="R905" i="5"/>
  <c r="F905" i="5"/>
  <c r="G905" i="5"/>
  <c r="J1025" i="5"/>
  <c r="F1025" i="5"/>
  <c r="H1025" i="5"/>
  <c r="F1073" i="5"/>
  <c r="H1073" i="5"/>
  <c r="I1073" i="5"/>
  <c r="R1073" i="5"/>
  <c r="J1169" i="5"/>
  <c r="F1169" i="5"/>
  <c r="I1169" i="5"/>
  <c r="R1169" i="5"/>
  <c r="I1257" i="5"/>
  <c r="J1257" i="5"/>
  <c r="H1257" i="5"/>
  <c r="F1257" i="5"/>
  <c r="F1433" i="5"/>
  <c r="I1433" i="5"/>
  <c r="J1433" i="5"/>
  <c r="H1433" i="5"/>
  <c r="H2321" i="5"/>
  <c r="I2321" i="5"/>
  <c r="R2321" i="5"/>
  <c r="F2321" i="5"/>
  <c r="R2377" i="5"/>
  <c r="J2377" i="5"/>
  <c r="I2377" i="5"/>
  <c r="F2377" i="5"/>
  <c r="R137" i="5"/>
  <c r="H137" i="5"/>
  <c r="F137" i="5"/>
  <c r="R169" i="5"/>
  <c r="H169" i="5"/>
  <c r="H225" i="5"/>
  <c r="R225" i="5"/>
  <c r="I225" i="5"/>
  <c r="I601" i="5"/>
  <c r="H777" i="5"/>
  <c r="R777" i="5"/>
  <c r="G777" i="5"/>
  <c r="H809" i="5"/>
  <c r="F809" i="5"/>
  <c r="I841" i="5"/>
  <c r="J841" i="5"/>
  <c r="G841" i="5"/>
  <c r="H937" i="5"/>
  <c r="J937" i="5"/>
  <c r="R937" i="5"/>
  <c r="J969" i="5"/>
  <c r="I969" i="5"/>
  <c r="H1105" i="5"/>
  <c r="F1105" i="5"/>
  <c r="J1105" i="5"/>
  <c r="I1105" i="5"/>
  <c r="G1137" i="5"/>
  <c r="G1321" i="5"/>
  <c r="H1321" i="5"/>
  <c r="J1321" i="5"/>
  <c r="R1321" i="5"/>
  <c r="R1505" i="5"/>
  <c r="F1673" i="5"/>
  <c r="R1673" i="5"/>
  <c r="J1673" i="5"/>
  <c r="I1673" i="5"/>
  <c r="J1769" i="5"/>
  <c r="F1769" i="5"/>
  <c r="H1769" i="5"/>
  <c r="F1801" i="5"/>
  <c r="R1801" i="5"/>
  <c r="I1937" i="5"/>
  <c r="H1937" i="5"/>
  <c r="J1937" i="5"/>
  <c r="F1937" i="5"/>
  <c r="R1937" i="5"/>
  <c r="I65" i="5"/>
  <c r="R65" i="5"/>
  <c r="F65" i="5"/>
  <c r="F113" i="5"/>
  <c r="R289" i="5"/>
  <c r="I289" i="5"/>
  <c r="H289" i="5"/>
  <c r="H465" i="5"/>
  <c r="I465" i="5"/>
  <c r="H561" i="5"/>
  <c r="J561" i="5"/>
  <c r="F737" i="5"/>
  <c r="R737" i="5"/>
  <c r="F1033" i="5"/>
  <c r="R1033" i="5"/>
  <c r="H1057" i="5"/>
  <c r="I1057" i="5"/>
  <c r="G1057" i="5"/>
  <c r="R1081" i="5"/>
  <c r="I1081" i="5"/>
  <c r="J1081" i="5"/>
  <c r="H1081" i="5"/>
  <c r="G1081" i="5"/>
  <c r="F1081" i="5"/>
  <c r="R1281" i="5"/>
  <c r="I2337" i="5"/>
  <c r="R2337" i="5"/>
  <c r="H2337" i="5"/>
  <c r="F2337" i="5"/>
  <c r="J2337" i="5"/>
  <c r="R89" i="5"/>
  <c r="G89" i="5"/>
  <c r="H89" i="5"/>
  <c r="I89" i="5"/>
  <c r="F89" i="5"/>
  <c r="I145" i="5"/>
  <c r="R145" i="5"/>
  <c r="H345" i="5"/>
  <c r="F345" i="5"/>
  <c r="R345" i="5"/>
  <c r="I345" i="5"/>
  <c r="J441" i="5"/>
  <c r="H441" i="5"/>
  <c r="J529" i="5"/>
  <c r="F529" i="5"/>
  <c r="H529" i="5"/>
  <c r="R529" i="5"/>
  <c r="I529" i="5"/>
  <c r="R785" i="5"/>
  <c r="I817" i="5"/>
  <c r="F945" i="5"/>
  <c r="R945" i="5"/>
  <c r="J945" i="5"/>
  <c r="I945" i="5"/>
  <c r="G945" i="5"/>
  <c r="H945" i="5"/>
  <c r="F985" i="5"/>
  <c r="R985" i="5"/>
  <c r="J985" i="5"/>
  <c r="H985" i="5"/>
  <c r="I985" i="5"/>
  <c r="J1441" i="5"/>
  <c r="R1441" i="5"/>
  <c r="I1441" i="5"/>
  <c r="H1441" i="5"/>
  <c r="F1521" i="5"/>
  <c r="H1521" i="5"/>
  <c r="I1521" i="5"/>
  <c r="G1521" i="5"/>
  <c r="J1521" i="5"/>
  <c r="R1521" i="5"/>
  <c r="J1569" i="5"/>
  <c r="H1569" i="5"/>
  <c r="I1569" i="5"/>
  <c r="R1705" i="5"/>
  <c r="H1737" i="5"/>
  <c r="J1849" i="5"/>
  <c r="R121" i="5"/>
  <c r="G121" i="5"/>
  <c r="F121" i="5"/>
  <c r="I121" i="5"/>
  <c r="H121" i="5"/>
  <c r="R193" i="5"/>
  <c r="F193" i="5"/>
  <c r="R233" i="5"/>
  <c r="I233" i="5"/>
  <c r="H233" i="5"/>
  <c r="F233" i="5"/>
  <c r="G233" i="5"/>
  <c r="F297" i="5"/>
  <c r="R297" i="5"/>
  <c r="I297" i="5"/>
  <c r="H297" i="5"/>
  <c r="G297" i="5"/>
  <c r="H417" i="5"/>
  <c r="R449" i="5"/>
  <c r="H449" i="5"/>
  <c r="I449" i="5"/>
  <c r="F449" i="5"/>
  <c r="J449" i="5"/>
  <c r="H473" i="5"/>
  <c r="R473" i="5"/>
  <c r="I473" i="5"/>
  <c r="J473" i="5"/>
  <c r="F473" i="5"/>
  <c r="R505" i="5"/>
  <c r="H505" i="5"/>
  <c r="I505" i="5"/>
  <c r="F505" i="5"/>
  <c r="F617" i="5"/>
  <c r="R617" i="5"/>
  <c r="J617" i="5"/>
  <c r="H617" i="5"/>
  <c r="G617" i="5"/>
  <c r="I617" i="5"/>
  <c r="G673" i="5"/>
  <c r="H673" i="5"/>
  <c r="I673" i="5"/>
  <c r="F673" i="5"/>
  <c r="I921" i="5"/>
  <c r="R921" i="5"/>
  <c r="G921" i="5"/>
  <c r="H921" i="5"/>
  <c r="R1041" i="5"/>
  <c r="H1041" i="5"/>
  <c r="I1041" i="5"/>
  <c r="F1041" i="5"/>
  <c r="J1041" i="5"/>
  <c r="G1041" i="5"/>
  <c r="R1089" i="5"/>
  <c r="I1089" i="5"/>
  <c r="H1089" i="5"/>
  <c r="J1089" i="5"/>
  <c r="G1089" i="5"/>
  <c r="H1145" i="5"/>
  <c r="F1145" i="5"/>
  <c r="J1145" i="5"/>
  <c r="I1145" i="5"/>
  <c r="R1145" i="5"/>
  <c r="R1201" i="5"/>
  <c r="I1201" i="5"/>
  <c r="H1201" i="5"/>
  <c r="R1289" i="5"/>
  <c r="J1289" i="5"/>
  <c r="F1289" i="5"/>
  <c r="H1289" i="5"/>
  <c r="I1289" i="5"/>
  <c r="F1337" i="5"/>
  <c r="J1337" i="5"/>
  <c r="I1337" i="5"/>
  <c r="I1369" i="5"/>
  <c r="F1369" i="5"/>
  <c r="H1369" i="5"/>
  <c r="J1369" i="5"/>
  <c r="R1369" i="5"/>
  <c r="F2289" i="5"/>
  <c r="H2289" i="5"/>
  <c r="J2289" i="5"/>
  <c r="I2289" i="5"/>
  <c r="R2289" i="5"/>
  <c r="I2345" i="5"/>
  <c r="H2345" i="5"/>
  <c r="F2345" i="5"/>
  <c r="J2345" i="5"/>
  <c r="R2345" i="5"/>
  <c r="H1960" i="5"/>
  <c r="F1960" i="5"/>
  <c r="G128" i="5"/>
  <c r="I128" i="5"/>
  <c r="F1752" i="5"/>
  <c r="R1752" i="5"/>
  <c r="J1752" i="5"/>
  <c r="H552" i="5"/>
  <c r="J552" i="5"/>
  <c r="R552" i="5"/>
  <c r="I552" i="5"/>
  <c r="F552" i="5"/>
  <c r="G552" i="5"/>
  <c r="H1904" i="5"/>
  <c r="J1904" i="5"/>
  <c r="F1976" i="5"/>
  <c r="J1976" i="5"/>
  <c r="H632" i="5"/>
  <c r="F632" i="5"/>
  <c r="R632" i="5"/>
  <c r="I632" i="5"/>
  <c r="G632" i="5"/>
  <c r="J632" i="5"/>
  <c r="R1920" i="5"/>
  <c r="F1920" i="5"/>
  <c r="J1920" i="5"/>
  <c r="I1920" i="5"/>
  <c r="H1920" i="5"/>
  <c r="H2400" i="5"/>
  <c r="F2400" i="5"/>
  <c r="H1776" i="5"/>
  <c r="R1776" i="5"/>
  <c r="I1776" i="5"/>
  <c r="I648" i="5"/>
  <c r="G848" i="5"/>
  <c r="H848" i="5"/>
  <c r="J848" i="5"/>
  <c r="I848" i="5"/>
  <c r="F848" i="5"/>
  <c r="R848" i="5"/>
  <c r="H2160" i="5"/>
  <c r="F2160" i="5"/>
  <c r="I2160" i="5"/>
  <c r="J2160" i="5"/>
  <c r="G112" i="5"/>
  <c r="F112" i="5"/>
  <c r="R112" i="5"/>
  <c r="H112" i="5"/>
  <c r="I112" i="5"/>
  <c r="J1736" i="5"/>
  <c r="I1736" i="5"/>
  <c r="F1736" i="5"/>
  <c r="R1736" i="5"/>
  <c r="R2302" i="5"/>
  <c r="I2342" i="5"/>
  <c r="R1265" i="5"/>
  <c r="H1265" i="5"/>
  <c r="F1265" i="5"/>
  <c r="F1153" i="5"/>
  <c r="J1153" i="5"/>
  <c r="I1153" i="5"/>
  <c r="H1153" i="5"/>
  <c r="R1153" i="5"/>
  <c r="J1545" i="5"/>
  <c r="H1545" i="5"/>
  <c r="R1545" i="5"/>
  <c r="I1545" i="5"/>
  <c r="F1256" i="5"/>
  <c r="G1971" i="5"/>
  <c r="F1313" i="5"/>
  <c r="F265" i="5"/>
  <c r="G1256" i="5"/>
  <c r="F1104" i="5"/>
  <c r="F129" i="5"/>
  <c r="F1327" i="5"/>
  <c r="R1295" i="5"/>
  <c r="H1295" i="5"/>
  <c r="F1263" i="5"/>
  <c r="R1263" i="5"/>
  <c r="J1623" i="5"/>
  <c r="H1623" i="5"/>
  <c r="H641" i="5"/>
  <c r="H129" i="5"/>
  <c r="R2385" i="5"/>
  <c r="G2385" i="5"/>
  <c r="H2385" i="5"/>
  <c r="F2385" i="5"/>
  <c r="R2209" i="5"/>
  <c r="G2209" i="5"/>
  <c r="H2113" i="5"/>
  <c r="F2113" i="5"/>
  <c r="F1897" i="5"/>
  <c r="J1897" i="5"/>
  <c r="G993" i="5"/>
  <c r="J993" i="5"/>
  <c r="G705" i="5"/>
  <c r="F705" i="5"/>
  <c r="R705" i="5"/>
  <c r="H705" i="5"/>
  <c r="I705" i="5"/>
  <c r="J641" i="5"/>
  <c r="R641" i="5"/>
  <c r="F67" i="5"/>
  <c r="R67" i="5"/>
  <c r="H67" i="5"/>
  <c r="I67" i="5"/>
  <c r="I167" i="5"/>
  <c r="R167" i="5"/>
  <c r="G231" i="5"/>
  <c r="F231" i="5"/>
  <c r="R231" i="5"/>
  <c r="I231" i="5"/>
  <c r="H231" i="5"/>
  <c r="F423" i="5"/>
  <c r="H1375" i="5"/>
  <c r="G1375" i="5"/>
  <c r="J1591" i="5"/>
  <c r="H1591" i="5"/>
  <c r="I1591" i="5"/>
  <c r="G1591" i="5"/>
  <c r="F1591" i="5"/>
  <c r="F2401" i="5"/>
  <c r="I2401" i="5"/>
  <c r="I1256" i="5"/>
  <c r="J1847" i="5"/>
  <c r="G1847" i="5"/>
  <c r="I1847" i="5"/>
  <c r="F1847" i="5"/>
  <c r="R1847" i="5"/>
  <c r="H1847" i="5"/>
  <c r="H2433" i="5"/>
  <c r="F2433" i="5"/>
  <c r="R2319" i="5"/>
  <c r="H2039" i="5"/>
  <c r="G2031" i="5"/>
  <c r="I2031" i="5"/>
  <c r="R2031" i="5"/>
  <c r="F2007" i="5"/>
  <c r="G1999" i="5"/>
  <c r="R1967" i="5"/>
  <c r="I1967" i="5"/>
  <c r="G1967" i="5"/>
  <c r="J1967" i="5"/>
  <c r="H1967" i="5"/>
  <c r="F1967" i="5"/>
  <c r="J1919" i="5"/>
  <c r="R1903" i="5"/>
  <c r="I1871" i="5"/>
  <c r="F1871" i="5"/>
  <c r="H1871" i="5"/>
  <c r="R1871" i="5"/>
  <c r="F1855" i="5"/>
  <c r="H1855" i="5"/>
  <c r="I1831" i="5"/>
  <c r="J1831" i="5"/>
  <c r="I1823" i="5"/>
  <c r="H1823" i="5"/>
  <c r="G1823" i="5"/>
  <c r="R1815" i="5"/>
  <c r="F1815" i="5"/>
  <c r="J1807" i="5"/>
  <c r="R1807" i="5"/>
  <c r="G1807" i="5"/>
  <c r="H1807" i="5"/>
  <c r="I1783" i="5"/>
  <c r="G1783" i="5"/>
  <c r="H1783" i="5"/>
  <c r="R1783" i="5"/>
  <c r="F1783" i="5"/>
  <c r="R1743" i="5"/>
  <c r="H1743" i="5"/>
  <c r="J1743" i="5"/>
  <c r="G1743" i="5"/>
  <c r="F1743" i="5"/>
  <c r="J1655" i="5"/>
  <c r="I1655" i="5"/>
  <c r="H1655" i="5"/>
  <c r="G1615" i="5"/>
  <c r="G1583" i="5"/>
  <c r="R1583" i="5"/>
  <c r="I1583" i="5"/>
  <c r="R1527" i="5"/>
  <c r="F1527" i="5"/>
  <c r="G1519" i="5"/>
  <c r="R1519" i="5"/>
  <c r="J1519" i="5"/>
  <c r="H1519" i="5"/>
  <c r="F1519" i="5"/>
  <c r="I1519" i="5"/>
  <c r="J1479" i="5"/>
  <c r="F1407" i="5"/>
  <c r="G1407" i="5"/>
  <c r="H1103" i="5"/>
  <c r="G1103" i="5"/>
  <c r="R1103" i="5"/>
  <c r="J1103" i="5"/>
  <c r="F1047" i="5"/>
  <c r="J1047" i="5"/>
  <c r="R799" i="5"/>
  <c r="F63" i="5"/>
  <c r="G183" i="5"/>
  <c r="H609" i="5"/>
  <c r="R609" i="5"/>
  <c r="H63" i="5"/>
  <c r="F272" i="5"/>
  <c r="H543" i="5"/>
  <c r="I183" i="5"/>
  <c r="H183" i="5"/>
  <c r="I63" i="5"/>
  <c r="G1559" i="5"/>
  <c r="G272" i="5"/>
  <c r="R272" i="5"/>
  <c r="J609" i="5"/>
  <c r="F609" i="5"/>
  <c r="J648" i="5"/>
  <c r="J2400" i="5"/>
  <c r="R128" i="5"/>
  <c r="J1960" i="5"/>
  <c r="I1633" i="5"/>
  <c r="G1345" i="5"/>
  <c r="R2024" i="5"/>
  <c r="F688" i="5"/>
  <c r="I688" i="5"/>
  <c r="H720" i="5"/>
  <c r="G720" i="5"/>
  <c r="J720" i="5"/>
  <c r="I720" i="5"/>
  <c r="H752" i="5"/>
  <c r="I752" i="5"/>
  <c r="R752" i="5"/>
  <c r="G752" i="5"/>
  <c r="F752" i="5"/>
  <c r="H1136" i="5"/>
  <c r="R1136" i="5"/>
  <c r="F1296" i="5"/>
  <c r="R1296" i="5"/>
  <c r="F648" i="5"/>
  <c r="I2400" i="5"/>
  <c r="F128" i="5"/>
  <c r="F1497" i="5"/>
  <c r="I1345" i="5"/>
  <c r="J2024" i="5"/>
  <c r="H1633" i="5"/>
  <c r="I1177" i="5"/>
  <c r="F1541" i="5"/>
  <c r="J1541" i="5"/>
  <c r="H1541" i="5"/>
  <c r="R1581" i="5"/>
  <c r="J1581" i="5"/>
  <c r="I1709" i="5"/>
  <c r="H1821" i="5"/>
  <c r="J2149" i="5"/>
  <c r="R2149" i="5"/>
  <c r="H2149" i="5"/>
  <c r="J2181" i="5"/>
  <c r="F2213" i="5"/>
  <c r="R2213" i="5"/>
  <c r="I2293" i="5"/>
  <c r="R2293" i="5"/>
  <c r="G2357" i="5"/>
  <c r="J2357" i="5"/>
  <c r="F2357" i="5"/>
  <c r="F2395" i="5"/>
  <c r="G2395" i="5"/>
  <c r="H2395" i="5"/>
  <c r="R2395" i="5"/>
  <c r="J2395" i="5"/>
  <c r="J1648" i="5"/>
  <c r="H1648" i="5"/>
  <c r="H648" i="5"/>
  <c r="R2400" i="5"/>
  <c r="R1633" i="5"/>
  <c r="F1177" i="5"/>
  <c r="I633" i="5"/>
  <c r="G776" i="5"/>
  <c r="F776" i="5"/>
  <c r="J776" i="5"/>
  <c r="J1633" i="5"/>
  <c r="J1177" i="5"/>
  <c r="I1497" i="5"/>
  <c r="G880" i="5"/>
  <c r="J880" i="5"/>
  <c r="F2481" i="5"/>
  <c r="I2481" i="5"/>
  <c r="R2481" i="5"/>
  <c r="G2481" i="5"/>
  <c r="H2481" i="5"/>
  <c r="J2481" i="5"/>
  <c r="J2465" i="5"/>
  <c r="R2465" i="5"/>
  <c r="I2465" i="5"/>
  <c r="H2465" i="5"/>
  <c r="F2465" i="5"/>
  <c r="G2465" i="5"/>
  <c r="H2449" i="5"/>
  <c r="J2449" i="5"/>
  <c r="I2449" i="5"/>
  <c r="R2449" i="5"/>
  <c r="G2449" i="5"/>
  <c r="F2449" i="5"/>
  <c r="R2369" i="5"/>
  <c r="G2369" i="5"/>
  <c r="F2369" i="5"/>
  <c r="H2369" i="5"/>
  <c r="J2369" i="5"/>
  <c r="I2369" i="5"/>
  <c r="F2305" i="5"/>
  <c r="H2305" i="5"/>
  <c r="R2305" i="5"/>
  <c r="J2305" i="5"/>
  <c r="I2305" i="5"/>
  <c r="J2297" i="5"/>
  <c r="I2297" i="5"/>
  <c r="F2297" i="5"/>
  <c r="R2297" i="5"/>
  <c r="H2297" i="5"/>
  <c r="G2297" i="5"/>
  <c r="I2257" i="5"/>
  <c r="H2257" i="5"/>
  <c r="F2257" i="5"/>
  <c r="G2257" i="5"/>
  <c r="G2233" i="5"/>
  <c r="F2233" i="5"/>
  <c r="H2233" i="5"/>
  <c r="I2233" i="5"/>
  <c r="J2233" i="5"/>
  <c r="R2233" i="5"/>
  <c r="R2225" i="5"/>
  <c r="F2225" i="5"/>
  <c r="G2225" i="5"/>
  <c r="J2225" i="5"/>
  <c r="H2225" i="5"/>
  <c r="I2225" i="5"/>
  <c r="R2185" i="5"/>
  <c r="I2185" i="5"/>
  <c r="J2185" i="5"/>
  <c r="G2185" i="5"/>
  <c r="F2185" i="5"/>
  <c r="F2161" i="5"/>
  <c r="R2161" i="5"/>
  <c r="J2161" i="5"/>
  <c r="I2161" i="5"/>
  <c r="G2161" i="5"/>
  <c r="H2161" i="5"/>
  <c r="G2153" i="5"/>
  <c r="J2153" i="5"/>
  <c r="F2153" i="5"/>
  <c r="I2153" i="5"/>
  <c r="H2153" i="5"/>
  <c r="J2121" i="5"/>
  <c r="G2121" i="5"/>
  <c r="R2121" i="5"/>
  <c r="F2121" i="5"/>
  <c r="F2097" i="5"/>
  <c r="I2097" i="5"/>
  <c r="G2097" i="5"/>
  <c r="H2097" i="5"/>
  <c r="J2097" i="5"/>
  <c r="R2097" i="5"/>
  <c r="H2089" i="5"/>
  <c r="I2089" i="5"/>
  <c r="J2089" i="5"/>
  <c r="F2089" i="5"/>
  <c r="R2089" i="5"/>
  <c r="G2089" i="5"/>
  <c r="R2057" i="5"/>
  <c r="G2057" i="5"/>
  <c r="J2057" i="5"/>
  <c r="H2057" i="5"/>
  <c r="I2057" i="5"/>
  <c r="F2057" i="5"/>
  <c r="I2033" i="5"/>
  <c r="H2025" i="5"/>
  <c r="F2025" i="5"/>
  <c r="I2025" i="5"/>
  <c r="G2025" i="5"/>
  <c r="J2025" i="5"/>
  <c r="R2025" i="5"/>
  <c r="G1993" i="5"/>
  <c r="I1993" i="5"/>
  <c r="H1993" i="5"/>
  <c r="R1993" i="5"/>
  <c r="I1969" i="5"/>
  <c r="R1969" i="5"/>
  <c r="F1969" i="5"/>
  <c r="G1969" i="5"/>
  <c r="H1969" i="5"/>
  <c r="J1969" i="5"/>
  <c r="I1953" i="5"/>
  <c r="J1953" i="5"/>
  <c r="H1953" i="5"/>
  <c r="F1953" i="5"/>
  <c r="R1953" i="5"/>
  <c r="R1913" i="5"/>
  <c r="J1913" i="5"/>
  <c r="I1913" i="5"/>
  <c r="F1913" i="5"/>
  <c r="H1913" i="5"/>
  <c r="G1913" i="5"/>
  <c r="I1889" i="5"/>
  <c r="H1889" i="5"/>
  <c r="J1889" i="5"/>
  <c r="G1889" i="5"/>
  <c r="I1881" i="5"/>
  <c r="G1881" i="5"/>
  <c r="R1881" i="5"/>
  <c r="J1881" i="5"/>
  <c r="H1881" i="5"/>
  <c r="F1881" i="5"/>
  <c r="G1825" i="5"/>
  <c r="F1825" i="5"/>
  <c r="R1825" i="5"/>
  <c r="I1825" i="5"/>
  <c r="H1825" i="5"/>
  <c r="J1825" i="5"/>
  <c r="F1785" i="5"/>
  <c r="G1785" i="5"/>
  <c r="J1785" i="5"/>
  <c r="H1777" i="5"/>
  <c r="F1777" i="5"/>
  <c r="I1777" i="5"/>
  <c r="J1777" i="5"/>
  <c r="G1777" i="5"/>
  <c r="R1777" i="5"/>
  <c r="J1729" i="5"/>
  <c r="R1729" i="5"/>
  <c r="G1729" i="5"/>
  <c r="F1729" i="5"/>
  <c r="I1729" i="5"/>
  <c r="J1689" i="5"/>
  <c r="R1689" i="5"/>
  <c r="F1689" i="5"/>
  <c r="H1689" i="5"/>
  <c r="I1689" i="5"/>
  <c r="G1681" i="5"/>
  <c r="H1681" i="5"/>
  <c r="F1681" i="5"/>
  <c r="I1681" i="5"/>
  <c r="J1681" i="5"/>
  <c r="R1681" i="5"/>
  <c r="H1625" i="5"/>
  <c r="R1625" i="5"/>
  <c r="G1625" i="5"/>
  <c r="J1625" i="5"/>
  <c r="F1625" i="5"/>
  <c r="I1577" i="5"/>
  <c r="G1577" i="5"/>
  <c r="J1577" i="5"/>
  <c r="F1577" i="5"/>
  <c r="H1577" i="5"/>
  <c r="I1561" i="5"/>
  <c r="R1561" i="5"/>
  <c r="H1561" i="5"/>
  <c r="G1561" i="5"/>
  <c r="H1481" i="5"/>
  <c r="F1481" i="5"/>
  <c r="R1481" i="5"/>
  <c r="I1481" i="5"/>
  <c r="J1481" i="5"/>
  <c r="R1449" i="5"/>
  <c r="J1449" i="5"/>
  <c r="H1449" i="5"/>
  <c r="I1449" i="5"/>
  <c r="F1449" i="5"/>
  <c r="J1401" i="5"/>
  <c r="F1401" i="5"/>
  <c r="H1401" i="5"/>
  <c r="G1401" i="5"/>
  <c r="F1329" i="5"/>
  <c r="J1329" i="5"/>
  <c r="R1329" i="5"/>
  <c r="H1329" i="5"/>
  <c r="G1329" i="5"/>
  <c r="I1329" i="5"/>
  <c r="I1233" i="5"/>
  <c r="R1233" i="5"/>
  <c r="H1233" i="5"/>
  <c r="G1233" i="5"/>
  <c r="F1233" i="5"/>
  <c r="J1233" i="5"/>
  <c r="G1193" i="5"/>
  <c r="I1193" i="5"/>
  <c r="J1193" i="5"/>
  <c r="H1193" i="5"/>
  <c r="R1193" i="5"/>
  <c r="I1960" i="5"/>
  <c r="F1633" i="5"/>
  <c r="H1497" i="5"/>
  <c r="G225" i="5"/>
  <c r="G1497" i="5"/>
  <c r="G289" i="5"/>
  <c r="F289" i="5"/>
  <c r="F2427" i="5"/>
  <c r="I1720" i="5"/>
  <c r="J935" i="5"/>
  <c r="F1392" i="5"/>
  <c r="J1720" i="5"/>
  <c r="H1583" i="5"/>
  <c r="I575" i="5"/>
  <c r="G465" i="5"/>
  <c r="J465" i="5"/>
  <c r="F465" i="5"/>
  <c r="R465" i="5"/>
  <c r="G505" i="5"/>
  <c r="J505" i="5"/>
  <c r="G545" i="5"/>
  <c r="H545" i="5"/>
  <c r="J545" i="5"/>
  <c r="G601" i="5"/>
  <c r="J601" i="5"/>
  <c r="R601" i="5"/>
  <c r="F601" i="5"/>
  <c r="F897" i="5"/>
  <c r="R897" i="5"/>
  <c r="H897" i="5"/>
  <c r="G929" i="5"/>
  <c r="H929" i="5"/>
  <c r="J929" i="5"/>
  <c r="R961" i="5"/>
  <c r="G961" i="5"/>
  <c r="J961" i="5"/>
  <c r="G1033" i="5"/>
  <c r="H1033" i="5"/>
  <c r="J1033" i="5"/>
  <c r="I1033" i="5"/>
  <c r="R1057" i="5"/>
  <c r="J1057" i="5"/>
  <c r="F1057" i="5"/>
  <c r="F1089" i="5"/>
  <c r="G1161" i="5"/>
  <c r="R1161" i="5"/>
  <c r="I1161" i="5"/>
  <c r="G1337" i="5"/>
  <c r="H1337" i="5"/>
  <c r="R1337" i="5"/>
  <c r="I1505" i="5"/>
  <c r="G1505" i="5"/>
  <c r="F1505" i="5"/>
  <c r="H1505" i="5"/>
  <c r="G1569" i="5"/>
  <c r="F1569" i="5"/>
  <c r="R1569" i="5"/>
  <c r="H592" i="5"/>
  <c r="I592" i="5"/>
  <c r="F592" i="5"/>
  <c r="R592" i="5"/>
  <c r="I696" i="5"/>
  <c r="H696" i="5"/>
  <c r="F696" i="5"/>
  <c r="J696" i="5"/>
  <c r="H728" i="5"/>
  <c r="R728" i="5"/>
  <c r="G1104" i="5"/>
  <c r="I1104" i="5"/>
  <c r="R1104" i="5"/>
  <c r="J1104" i="5"/>
  <c r="I1360" i="5"/>
  <c r="R1360" i="5"/>
  <c r="J1360" i="5"/>
  <c r="F1360" i="5"/>
  <c r="J856" i="5"/>
  <c r="I856" i="5"/>
  <c r="F856" i="5"/>
  <c r="H856" i="5"/>
  <c r="G1848" i="5"/>
  <c r="I1848" i="5"/>
  <c r="G1880" i="5"/>
  <c r="H1880" i="5"/>
  <c r="G2272" i="5"/>
  <c r="R2272" i="5"/>
  <c r="G169" i="5"/>
  <c r="I169" i="5"/>
  <c r="F169" i="5"/>
  <c r="R2443" i="5"/>
  <c r="I2443" i="5"/>
  <c r="H2443" i="5"/>
  <c r="J2443" i="5"/>
  <c r="F2443" i="5"/>
  <c r="G2443" i="5"/>
  <c r="I1265" i="5"/>
  <c r="G1776" i="5"/>
  <c r="J1776" i="5"/>
  <c r="F1776" i="5"/>
  <c r="R129" i="5"/>
  <c r="I129" i="5"/>
  <c r="R933" i="5"/>
  <c r="J933" i="5"/>
  <c r="G1581" i="5"/>
  <c r="H1581" i="5"/>
  <c r="I1581" i="5"/>
  <c r="F1709" i="5"/>
  <c r="G1709" i="5"/>
  <c r="H1709" i="5"/>
  <c r="R1709" i="5"/>
  <c r="G1749" i="5"/>
  <c r="R1749" i="5"/>
  <c r="J1749" i="5"/>
  <c r="F1749" i="5"/>
  <c r="G1941" i="5"/>
  <c r="H1941" i="5"/>
  <c r="J1941" i="5"/>
  <c r="F1941" i="5"/>
  <c r="F2149" i="5"/>
  <c r="G2149" i="5"/>
  <c r="R2181" i="5"/>
  <c r="G2181" i="5"/>
  <c r="I2181" i="5"/>
  <c r="G2213" i="5"/>
  <c r="H2213" i="5"/>
  <c r="I2213" i="5"/>
  <c r="J2213" i="5"/>
  <c r="G2293" i="5"/>
  <c r="F2293" i="5"/>
  <c r="J2293" i="5"/>
  <c r="R2357" i="5"/>
  <c r="I2357" i="5"/>
  <c r="R2413" i="5"/>
  <c r="G441" i="5"/>
  <c r="I441" i="5"/>
  <c r="R441" i="5"/>
  <c r="I561" i="5"/>
  <c r="F561" i="5"/>
  <c r="J729" i="5"/>
  <c r="H729" i="5"/>
  <c r="I729" i="5"/>
  <c r="G729" i="5"/>
  <c r="G809" i="5"/>
  <c r="J809" i="5"/>
  <c r="R841" i="5"/>
  <c r="F841" i="5"/>
  <c r="I913" i="5"/>
  <c r="G913" i="5"/>
  <c r="R1137" i="5"/>
  <c r="F1137" i="5"/>
  <c r="H1137" i="5"/>
  <c r="G1201" i="5"/>
  <c r="F1201" i="5"/>
  <c r="J1201" i="5"/>
  <c r="J1297" i="5"/>
  <c r="H1297" i="5"/>
  <c r="I1297" i="5"/>
  <c r="G1441" i="5"/>
  <c r="F1441" i="5"/>
  <c r="G1673" i="5"/>
  <c r="H1673" i="5"/>
  <c r="R1769" i="5"/>
  <c r="G1769" i="5"/>
  <c r="I1769" i="5"/>
  <c r="H1801" i="5"/>
  <c r="G1801" i="5"/>
  <c r="I1801" i="5"/>
  <c r="J1801" i="5"/>
  <c r="G1961" i="5"/>
  <c r="J824" i="5"/>
  <c r="R1032" i="5"/>
  <c r="G1224" i="5"/>
  <c r="F1264" i="5"/>
  <c r="G1264" i="5"/>
  <c r="G904" i="5"/>
  <c r="R904" i="5"/>
  <c r="I904" i="5"/>
  <c r="R1925" i="5"/>
  <c r="G273" i="5"/>
  <c r="H1773" i="5"/>
  <c r="F1773" i="5"/>
  <c r="I1693" i="5"/>
  <c r="G1352" i="5"/>
  <c r="J1352" i="5"/>
  <c r="R481" i="5"/>
  <c r="J481" i="5"/>
  <c r="G648" i="5"/>
  <c r="R1960" i="5"/>
  <c r="F1119" i="5"/>
  <c r="J1119" i="5"/>
  <c r="I1119" i="5"/>
  <c r="H1119" i="5"/>
  <c r="R1119" i="5"/>
  <c r="F1367" i="5"/>
  <c r="J1367" i="5"/>
  <c r="R1367" i="5"/>
  <c r="I1367" i="5"/>
  <c r="F2009" i="5"/>
  <c r="R2009" i="5"/>
  <c r="G2009" i="5"/>
  <c r="F1929" i="5"/>
  <c r="G1929" i="5"/>
  <c r="R1929" i="5"/>
  <c r="R1857" i="5"/>
  <c r="G1857" i="5"/>
  <c r="J1857" i="5"/>
  <c r="I1857" i="5"/>
  <c r="H1857" i="5"/>
  <c r="F1857" i="5"/>
  <c r="H1641" i="5"/>
  <c r="G1641" i="5"/>
  <c r="I1641" i="5"/>
  <c r="R1641" i="5"/>
  <c r="J1641" i="5"/>
  <c r="J1513" i="5"/>
  <c r="R1513" i="5"/>
  <c r="F1513" i="5"/>
  <c r="I1513" i="5"/>
  <c r="G1513" i="5"/>
  <c r="R1305" i="5"/>
  <c r="G1305" i="5"/>
  <c r="H1305" i="5"/>
  <c r="H1185" i="5"/>
  <c r="F1185" i="5"/>
  <c r="G1185" i="5"/>
  <c r="R1185" i="5"/>
  <c r="I1185" i="5"/>
  <c r="J1185" i="5"/>
  <c r="J697" i="5"/>
  <c r="I697" i="5"/>
  <c r="R697" i="5"/>
  <c r="G697" i="5"/>
  <c r="H697" i="5"/>
  <c r="F697" i="5"/>
  <c r="G569" i="5"/>
  <c r="F569" i="5"/>
  <c r="I569" i="5"/>
  <c r="R569" i="5"/>
  <c r="H569" i="5"/>
  <c r="J569" i="5"/>
  <c r="F217" i="5"/>
  <c r="R217" i="5"/>
  <c r="G217" i="5"/>
  <c r="I217" i="5"/>
  <c r="R168" i="5"/>
  <c r="I168" i="5"/>
  <c r="H168" i="5"/>
  <c r="F168" i="5"/>
  <c r="G168" i="5"/>
  <c r="G2270" i="5"/>
  <c r="F2270" i="5"/>
  <c r="I2270" i="5"/>
  <c r="R2270" i="5"/>
  <c r="H2270" i="5"/>
  <c r="J2270" i="5"/>
  <c r="G2198" i="5"/>
  <c r="G2166" i="5"/>
  <c r="G2158" i="5"/>
  <c r="G2110" i="5"/>
  <c r="G2094" i="5"/>
  <c r="G2078" i="5"/>
  <c r="G2054" i="5"/>
  <c r="R1934" i="5"/>
  <c r="G1878" i="5"/>
  <c r="G1822" i="5"/>
  <c r="G1782" i="5"/>
  <c r="H1758" i="5"/>
  <c r="J1758" i="5"/>
  <c r="R1758" i="5"/>
  <c r="F1758" i="5"/>
  <c r="I1758" i="5"/>
  <c r="R1646" i="5"/>
  <c r="G1630" i="5"/>
  <c r="F1502" i="5"/>
  <c r="I1502" i="5"/>
  <c r="G1430" i="5"/>
  <c r="G1382" i="5"/>
  <c r="J1326" i="5"/>
  <c r="G1286" i="5"/>
  <c r="G1166" i="5"/>
  <c r="G1102" i="5"/>
  <c r="G1086" i="5"/>
  <c r="H1054" i="5"/>
  <c r="F1054" i="5"/>
  <c r="I1054" i="5"/>
  <c r="G1022" i="5"/>
  <c r="F934" i="5"/>
  <c r="J934" i="5"/>
  <c r="I934" i="5"/>
  <c r="H934" i="5"/>
  <c r="G726" i="5"/>
  <c r="G662" i="5"/>
  <c r="H606" i="5"/>
  <c r="R606" i="5"/>
  <c r="F606" i="5"/>
  <c r="G582" i="5"/>
  <c r="F582" i="5"/>
  <c r="H582" i="5"/>
  <c r="R582" i="5"/>
  <c r="J582" i="5"/>
  <c r="I582" i="5"/>
  <c r="G302" i="5"/>
  <c r="G230" i="5"/>
  <c r="R214" i="5"/>
  <c r="C24" i="3"/>
  <c r="B4" i="5"/>
  <c r="B4" i="4"/>
  <c r="S2487" i="5"/>
  <c r="S2479" i="5"/>
  <c r="S2415" i="5"/>
  <c r="S2407" i="5"/>
  <c r="S2399" i="5"/>
  <c r="S2391" i="5"/>
  <c r="S2383" i="5"/>
  <c r="S2375" i="5"/>
  <c r="S2367" i="5"/>
  <c r="S2359" i="5"/>
  <c r="S2351" i="5"/>
  <c r="S2343" i="5"/>
  <c r="S2335" i="5"/>
  <c r="S2199" i="5"/>
  <c r="S2175" i="5"/>
  <c r="S2143" i="5"/>
  <c r="S2119" i="5"/>
  <c r="S2111" i="5"/>
  <c r="S2079" i="5"/>
  <c r="S2055" i="5"/>
  <c r="S1983" i="5"/>
  <c r="S1951" i="5"/>
  <c r="S1927" i="5"/>
  <c r="S1911" i="5"/>
  <c r="S1871" i="5"/>
  <c r="S1799" i="5"/>
  <c r="S1735" i="5"/>
  <c r="S1727" i="5"/>
  <c r="S1671" i="5"/>
  <c r="S1655" i="5"/>
  <c r="S1639" i="5"/>
  <c r="S1615" i="5"/>
  <c r="S1607" i="5"/>
  <c r="S1591" i="5"/>
  <c r="S1575" i="5"/>
  <c r="S1543" i="5"/>
  <c r="S1527" i="5"/>
  <c r="S1519" i="5"/>
  <c r="S1503" i="5"/>
  <c r="S1479" i="5"/>
  <c r="S1455" i="5"/>
  <c r="S1423" i="5"/>
  <c r="S1367" i="5"/>
  <c r="S1351" i="5"/>
  <c r="S1335" i="5"/>
  <c r="S1327" i="5"/>
  <c r="S1303" i="5"/>
  <c r="S1279" i="5"/>
  <c r="S1263" i="5"/>
  <c r="S1255" i="5"/>
  <c r="S1223" i="5"/>
  <c r="S1199" i="5"/>
  <c r="S1135" i="5"/>
  <c r="S1087" i="5"/>
  <c r="S1079" i="5"/>
  <c r="S1071" i="5"/>
  <c r="S1015" i="5"/>
  <c r="S1007" i="5"/>
  <c r="S911" i="5"/>
  <c r="S847" i="5"/>
  <c r="S831" i="5"/>
  <c r="S783" i="5"/>
  <c r="S711" i="5"/>
  <c r="S703" i="5"/>
  <c r="S695" i="5"/>
  <c r="S679" i="5"/>
  <c r="S615" i="5"/>
  <c r="S607" i="5"/>
  <c r="S599" i="5"/>
  <c r="S575" i="5"/>
  <c r="S567" i="5"/>
  <c r="S511" i="5"/>
  <c r="S479" i="5"/>
  <c r="S471" i="5"/>
  <c r="S463" i="5"/>
  <c r="S455" i="5"/>
  <c r="S439" i="5"/>
  <c r="S383" i="5"/>
  <c r="S359" i="5"/>
  <c r="S303" i="5"/>
  <c r="S295" i="5"/>
  <c r="S271" i="5"/>
  <c r="S223" i="5"/>
  <c r="S151" i="5"/>
  <c r="I624" i="5"/>
  <c r="R417" i="5"/>
  <c r="I1849" i="5"/>
  <c r="R1737" i="5"/>
  <c r="F857" i="5"/>
  <c r="F817" i="5"/>
  <c r="F785" i="5"/>
  <c r="J657" i="5"/>
  <c r="J1313" i="5"/>
  <c r="H1537" i="5"/>
  <c r="H633" i="5"/>
  <c r="J1017" i="5"/>
  <c r="F1848" i="5"/>
  <c r="F1744" i="5"/>
  <c r="R1693" i="5"/>
  <c r="J1848" i="5"/>
  <c r="F417" i="5"/>
  <c r="R1113" i="5"/>
  <c r="R857" i="5"/>
  <c r="R817" i="5"/>
  <c r="R657" i="5"/>
  <c r="J1537" i="5"/>
  <c r="R1017" i="5"/>
  <c r="I577" i="5"/>
  <c r="F680" i="5"/>
  <c r="J2272" i="5"/>
  <c r="J1880" i="5"/>
  <c r="F1693" i="5"/>
  <c r="R1805" i="5"/>
  <c r="G1705" i="5"/>
  <c r="J1113" i="5"/>
  <c r="J857" i="5"/>
  <c r="J785" i="5"/>
  <c r="G1017" i="5"/>
  <c r="H577" i="5"/>
  <c r="J680" i="5"/>
  <c r="J1693" i="5"/>
  <c r="H1733" i="5"/>
  <c r="I2494" i="5"/>
  <c r="I417" i="5"/>
  <c r="H1849" i="5"/>
  <c r="F1737" i="5"/>
  <c r="F1705" i="5"/>
  <c r="I657" i="5"/>
  <c r="H1313" i="5"/>
  <c r="H1017" i="5"/>
  <c r="F577" i="5"/>
  <c r="G504" i="5"/>
  <c r="R1517" i="5"/>
  <c r="I1733" i="5"/>
  <c r="J1744" i="5"/>
  <c r="G1367" i="5"/>
  <c r="J2494" i="5"/>
  <c r="J417" i="5"/>
  <c r="R1849" i="5"/>
  <c r="J1737" i="5"/>
  <c r="J1705" i="5"/>
  <c r="I1113" i="5"/>
  <c r="G857" i="5"/>
  <c r="J817" i="5"/>
  <c r="I785" i="5"/>
  <c r="J1361" i="5"/>
  <c r="R1601" i="5"/>
  <c r="F1017" i="5"/>
  <c r="R577" i="5"/>
  <c r="I153" i="5"/>
  <c r="J504" i="5"/>
  <c r="H2272" i="5"/>
  <c r="F1880" i="5"/>
  <c r="R1877" i="5"/>
  <c r="H1693" i="5"/>
  <c r="H1367" i="5"/>
  <c r="F2494" i="5"/>
  <c r="H217" i="5"/>
  <c r="F1641" i="5"/>
  <c r="F1849" i="5"/>
  <c r="I1737" i="5"/>
  <c r="I1705" i="5"/>
  <c r="H1113" i="5"/>
  <c r="I857" i="5"/>
  <c r="H817" i="5"/>
  <c r="G785" i="5"/>
  <c r="I1361" i="5"/>
  <c r="F1601" i="5"/>
  <c r="G1313" i="5"/>
  <c r="J577" i="5"/>
  <c r="F153" i="5"/>
  <c r="H504" i="5"/>
  <c r="F2272" i="5"/>
  <c r="R1880" i="5"/>
  <c r="H1848" i="5"/>
  <c r="H1845" i="5"/>
  <c r="I1925" i="5"/>
  <c r="R1744" i="5"/>
  <c r="G1119" i="5"/>
  <c r="F1113" i="5"/>
  <c r="I1313" i="5"/>
  <c r="I2272" i="5"/>
  <c r="I1880" i="5"/>
  <c r="G1744" i="5"/>
  <c r="R2494" i="5"/>
  <c r="I2009" i="5"/>
  <c r="G2361" i="5"/>
  <c r="H2361" i="5"/>
  <c r="J2361" i="5"/>
  <c r="R2361" i="5"/>
  <c r="J2193" i="5"/>
  <c r="G2193" i="5"/>
  <c r="H2193" i="5"/>
  <c r="J2129" i="5"/>
  <c r="R2129" i="5"/>
  <c r="I2129" i="5"/>
  <c r="R527" i="5"/>
  <c r="H527" i="5"/>
  <c r="I447" i="5"/>
  <c r="H447" i="5"/>
  <c r="J919" i="5"/>
  <c r="H919" i="5"/>
  <c r="I919" i="5"/>
  <c r="R919" i="5"/>
  <c r="F49" i="5"/>
  <c r="F87" i="5"/>
  <c r="I87" i="5"/>
  <c r="R87" i="5"/>
  <c r="G87" i="5"/>
  <c r="G127" i="5"/>
  <c r="F127" i="5"/>
  <c r="H139" i="5"/>
  <c r="I139" i="5"/>
  <c r="H151" i="5"/>
  <c r="R151" i="5"/>
  <c r="J151" i="5"/>
  <c r="G215" i="5"/>
  <c r="F215" i="5"/>
  <c r="H215" i="5"/>
  <c r="H295" i="5"/>
  <c r="F295" i="5"/>
  <c r="F503" i="5"/>
  <c r="H503" i="5"/>
  <c r="R503" i="5"/>
  <c r="J503" i="5"/>
  <c r="H879" i="5"/>
  <c r="G879" i="5"/>
  <c r="F879" i="5"/>
  <c r="I879" i="5"/>
  <c r="R879" i="5"/>
  <c r="J879" i="5"/>
  <c r="G279" i="5"/>
  <c r="R279" i="5"/>
  <c r="J1487" i="5"/>
  <c r="R1487" i="5"/>
  <c r="I1487" i="5"/>
  <c r="H1487" i="5"/>
  <c r="F1487" i="5"/>
  <c r="G1487" i="5"/>
  <c r="F1447" i="5"/>
  <c r="G1447" i="5"/>
  <c r="H1447" i="5"/>
  <c r="I951" i="5"/>
  <c r="J951" i="5"/>
  <c r="H383" i="5"/>
  <c r="F383" i="5"/>
  <c r="G383" i="5"/>
  <c r="R383" i="5"/>
  <c r="G2003" i="5"/>
  <c r="I2003" i="5"/>
  <c r="J2003" i="5"/>
  <c r="H2003" i="5"/>
  <c r="R2003" i="5"/>
  <c r="F2063"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H2473" i="5"/>
  <c r="G2473" i="5"/>
  <c r="I2457" i="5"/>
  <c r="R2457" i="5"/>
  <c r="J2441" i="5"/>
  <c r="H2441" i="5"/>
  <c r="H1999" i="5"/>
  <c r="F1999" i="5"/>
  <c r="J2425" i="5"/>
  <c r="R2425" i="5"/>
  <c r="R1735" i="5"/>
  <c r="H1735" i="5"/>
  <c r="I1751" i="5"/>
  <c r="J1751" i="5"/>
  <c r="H1751" i="5"/>
  <c r="R1751" i="5"/>
  <c r="G1751" i="5"/>
  <c r="R1025" i="5"/>
  <c r="G1025" i="5"/>
  <c r="J1121" i="5"/>
  <c r="G1121" i="5"/>
  <c r="G1257" i="5"/>
  <c r="R1257" i="5"/>
  <c r="G1649" i="5"/>
  <c r="R1649" i="5"/>
  <c r="F1649" i="5"/>
  <c r="J1649" i="5"/>
  <c r="F1817" i="5"/>
  <c r="G1817" i="5"/>
  <c r="I1865" i="5"/>
  <c r="J1865" i="5"/>
  <c r="R2429" i="5"/>
  <c r="J2429" i="5"/>
  <c r="G2437" i="5"/>
  <c r="I2437" i="5"/>
  <c r="F2437" i="5"/>
  <c r="G2353" i="5"/>
  <c r="F2353" i="5"/>
  <c r="J1296" i="5"/>
  <c r="I1296" i="5"/>
  <c r="H1712" i="5"/>
  <c r="R1712" i="5"/>
  <c r="J1712" i="5"/>
  <c r="G797" i="5"/>
  <c r="F797" i="5"/>
  <c r="H797" i="5"/>
  <c r="I797" i="5"/>
  <c r="H933" i="5"/>
  <c r="G933" i="5"/>
  <c r="I933" i="5"/>
  <c r="F933" i="5"/>
  <c r="G1541" i="5"/>
  <c r="I1541" i="5"/>
  <c r="F721" i="5"/>
  <c r="I721" i="5"/>
  <c r="G769" i="5"/>
  <c r="I769" i="5"/>
  <c r="I801" i="5"/>
  <c r="F801" i="5"/>
  <c r="F833" i="5"/>
  <c r="H881" i="5"/>
  <c r="J881" i="5"/>
  <c r="G969" i="5"/>
  <c r="F969" i="5"/>
  <c r="J1129" i="5"/>
  <c r="F1129" i="5"/>
  <c r="G1169" i="5"/>
  <c r="H1169" i="5"/>
  <c r="G1433" i="5"/>
  <c r="R1433" i="5"/>
  <c r="I952" i="5"/>
  <c r="G952" i="5"/>
  <c r="F952" i="5"/>
  <c r="R952" i="5"/>
  <c r="H2109" i="5"/>
  <c r="R2109" i="5"/>
  <c r="G105" i="5"/>
  <c r="I193" i="5"/>
  <c r="H193" i="5"/>
  <c r="H265" i="5"/>
  <c r="G265" i="5"/>
  <c r="R265" i="5"/>
  <c r="G313" i="5"/>
  <c r="H313" i="5"/>
  <c r="I313" i="5"/>
  <c r="R393" i="5"/>
  <c r="G937" i="5"/>
  <c r="F937" i="5"/>
  <c r="G1065" i="5"/>
  <c r="H1065" i="5"/>
  <c r="F1065" i="5"/>
  <c r="J1065" i="5"/>
  <c r="I1097" i="5"/>
  <c r="R1097" i="5"/>
  <c r="J1097" i="5"/>
  <c r="F1345" i="5"/>
  <c r="R1345" i="5"/>
  <c r="G1717" i="5"/>
  <c r="J1717" i="5"/>
  <c r="G1757" i="5"/>
  <c r="R1757" i="5"/>
  <c r="J1757" i="5"/>
  <c r="F1757" i="5"/>
  <c r="G2085" i="5"/>
  <c r="H2085" i="5"/>
  <c r="R2085" i="5"/>
  <c r="F2085" i="5"/>
  <c r="F2157" i="5"/>
  <c r="I2157" i="5"/>
  <c r="H2157" i="5"/>
  <c r="J2157" i="5"/>
  <c r="H2221" i="5"/>
  <c r="F2221" i="5"/>
  <c r="G2221" i="5"/>
  <c r="I2221" i="5"/>
  <c r="J2333" i="5"/>
  <c r="G561" i="5"/>
  <c r="R561" i="5"/>
  <c r="I777" i="5"/>
  <c r="F777" i="5"/>
  <c r="J777" i="5"/>
  <c r="R809" i="5"/>
  <c r="I809" i="5"/>
  <c r="H913" i="5"/>
  <c r="R913" i="5"/>
  <c r="R41" i="5"/>
  <c r="H41" i="5"/>
  <c r="H824" i="5"/>
  <c r="R824" i="5"/>
  <c r="G824" i="5"/>
  <c r="F1032" i="5"/>
  <c r="H1032" i="5"/>
  <c r="G1032" i="5"/>
  <c r="H2456" i="5"/>
  <c r="R2456" i="5"/>
  <c r="G57" i="5"/>
  <c r="G113" i="5"/>
  <c r="R113" i="5"/>
  <c r="G209" i="5"/>
  <c r="R209" i="5"/>
  <c r="F209" i="5"/>
  <c r="G641" i="5"/>
  <c r="F641" i="5"/>
  <c r="J737" i="5"/>
  <c r="G737" i="5"/>
  <c r="R504" i="5"/>
  <c r="F504" i="5"/>
  <c r="I680" i="5"/>
  <c r="R680" i="5"/>
  <c r="H680" i="5"/>
  <c r="R1224" i="5"/>
  <c r="I1224" i="5"/>
  <c r="H1224" i="5"/>
  <c r="J1224" i="5"/>
  <c r="R1264" i="5"/>
  <c r="H1264" i="5"/>
  <c r="J1264" i="5"/>
  <c r="G633" i="5"/>
  <c r="J633" i="5"/>
  <c r="G153" i="5"/>
  <c r="R153" i="5"/>
  <c r="G1537" i="5"/>
  <c r="R1537" i="5"/>
  <c r="G1601" i="5"/>
  <c r="J1601" i="5"/>
  <c r="G2024" i="5"/>
  <c r="F2024" i="5"/>
  <c r="H2024" i="5"/>
  <c r="J1445" i="5"/>
  <c r="H1445" i="5"/>
  <c r="G1733" i="5"/>
  <c r="F1733" i="5"/>
  <c r="J1733" i="5"/>
  <c r="R1733" i="5"/>
  <c r="G1773" i="5"/>
  <c r="R1773" i="5"/>
  <c r="I1773" i="5"/>
  <c r="G1805" i="5"/>
  <c r="I1805" i="5"/>
  <c r="F1805" i="5"/>
  <c r="H1805" i="5"/>
  <c r="G1877" i="5"/>
  <c r="J1877" i="5"/>
  <c r="F1877" i="5"/>
  <c r="H1877" i="5"/>
  <c r="G1925" i="5"/>
  <c r="F1925" i="5"/>
  <c r="H1925" i="5"/>
  <c r="I776" i="5"/>
  <c r="H776" i="5"/>
  <c r="G1701" i="5"/>
  <c r="H1701" i="5"/>
  <c r="F1701" i="5"/>
  <c r="H488" i="5"/>
  <c r="I488" i="5"/>
  <c r="G488" i="5"/>
  <c r="F488" i="5"/>
  <c r="J488" i="5"/>
  <c r="R488" i="5"/>
  <c r="H305" i="5"/>
  <c r="R305" i="5"/>
  <c r="G305" i="5"/>
  <c r="I305" i="5"/>
  <c r="F305" i="5"/>
  <c r="H81" i="5"/>
  <c r="I81" i="5"/>
  <c r="F81" i="5"/>
  <c r="G2470" i="5"/>
  <c r="J2454" i="5"/>
  <c r="I2454" i="5"/>
  <c r="R2454" i="5"/>
  <c r="H2454" i="5"/>
  <c r="G2446" i="5"/>
  <c r="I2438" i="5"/>
  <c r="G2430" i="5"/>
  <c r="G2422" i="5"/>
  <c r="G2414" i="5"/>
  <c r="R2414" i="5"/>
  <c r="I2414" i="5"/>
  <c r="F2414" i="5"/>
  <c r="J2414" i="5"/>
  <c r="H2414" i="5"/>
  <c r="G2406" i="5"/>
  <c r="G2398" i="5"/>
  <c r="G2390" i="5"/>
  <c r="G2374" i="5"/>
  <c r="G2366" i="5"/>
  <c r="G2358" i="5"/>
  <c r="G2318" i="5"/>
  <c r="G2310" i="5"/>
  <c r="G2286" i="5"/>
  <c r="G2278" i="5"/>
  <c r="G2262" i="5"/>
  <c r="H2254" i="5"/>
  <c r="G2246" i="5"/>
  <c r="G2238" i="5"/>
  <c r="G2230" i="5"/>
  <c r="G2214" i="5"/>
  <c r="G2206" i="5"/>
  <c r="G2190" i="5"/>
  <c r="G2182" i="5"/>
  <c r="R2174" i="5"/>
  <c r="I2174" i="5"/>
  <c r="H2174" i="5"/>
  <c r="I2158" i="5"/>
  <c r="G2150" i="5"/>
  <c r="G2142" i="5"/>
  <c r="G2134" i="5"/>
  <c r="J2134" i="5"/>
  <c r="H2134" i="5"/>
  <c r="R2134" i="5"/>
  <c r="I2134" i="5"/>
  <c r="G2126" i="5"/>
  <c r="G2118" i="5"/>
  <c r="G2086" i="5"/>
  <c r="G2070" i="5"/>
  <c r="H2054" i="5"/>
  <c r="F2054" i="5"/>
  <c r="R2054" i="5"/>
  <c r="J2054" i="5"/>
  <c r="G2046" i="5"/>
  <c r="G2038" i="5"/>
  <c r="G2030" i="5"/>
  <c r="G2022" i="5"/>
  <c r="G1998" i="5"/>
  <c r="R1990" i="5"/>
  <c r="F1990" i="5"/>
  <c r="J1990" i="5"/>
  <c r="H1990" i="5"/>
  <c r="G1982" i="5"/>
  <c r="G1974" i="5"/>
  <c r="G1966" i="5"/>
  <c r="G1958" i="5"/>
  <c r="G1942" i="5"/>
  <c r="I1934" i="5"/>
  <c r="H1934" i="5"/>
  <c r="G1918" i="5"/>
  <c r="G1902" i="5"/>
  <c r="G1894" i="5"/>
  <c r="G1870" i="5"/>
  <c r="I1648" i="5"/>
  <c r="I1565" i="5"/>
  <c r="R1872" i="5"/>
  <c r="F1720" i="5"/>
  <c r="R1720" i="5"/>
  <c r="R1648" i="5"/>
  <c r="G1720" i="5"/>
  <c r="F2454" i="5"/>
  <c r="G1846" i="5"/>
  <c r="G1806" i="5"/>
  <c r="G1798" i="5"/>
  <c r="G1774" i="5"/>
  <c r="G1766" i="5"/>
  <c r="G1742" i="5"/>
  <c r="G1710" i="5"/>
  <c r="G1678" i="5"/>
  <c r="G1670" i="5"/>
  <c r="G1638" i="5"/>
  <c r="R1630" i="5"/>
  <c r="F1630" i="5"/>
  <c r="G1622" i="5"/>
  <c r="G1598" i="5"/>
  <c r="G1574" i="5"/>
  <c r="G1526" i="5"/>
  <c r="R1502" i="5"/>
  <c r="J1502" i="5"/>
  <c r="G1494" i="5"/>
  <c r="G1486" i="5"/>
  <c r="G1478" i="5"/>
  <c r="J1462" i="5"/>
  <c r="G1446" i="5"/>
  <c r="G1422" i="5"/>
  <c r="F1414" i="5"/>
  <c r="J1414" i="5"/>
  <c r="H1414" i="5"/>
  <c r="I1414" i="5"/>
  <c r="R1414" i="5"/>
  <c r="G1406" i="5"/>
  <c r="G1398" i="5"/>
  <c r="G1390" i="5"/>
  <c r="G1350" i="5"/>
  <c r="G1342" i="5"/>
  <c r="G1334" i="5"/>
  <c r="G1318" i="5"/>
  <c r="G1310" i="5"/>
  <c r="J1286" i="5"/>
  <c r="R1286" i="5"/>
  <c r="G1278" i="5"/>
  <c r="I1270" i="5"/>
  <c r="F1270" i="5"/>
  <c r="G1254" i="5"/>
  <c r="G1238" i="5"/>
  <c r="I1238" i="5"/>
  <c r="H1238" i="5"/>
  <c r="J1238" i="5"/>
  <c r="F1238" i="5"/>
  <c r="R1238" i="5"/>
  <c r="G1214" i="5"/>
  <c r="G1198" i="5"/>
  <c r="G1190" i="5"/>
  <c r="J1166" i="5"/>
  <c r="G1158" i="5"/>
  <c r="J1158" i="5"/>
  <c r="G1134" i="5"/>
  <c r="G1126" i="5"/>
  <c r="G1110" i="5"/>
  <c r="G1094" i="5"/>
  <c r="G1078" i="5"/>
  <c r="G1062" i="5"/>
  <c r="R1062" i="5"/>
  <c r="J1062" i="5"/>
  <c r="H1062" i="5"/>
  <c r="F1062" i="5"/>
  <c r="I1062" i="5"/>
  <c r="G1046" i="5"/>
  <c r="G1038" i="5"/>
  <c r="G1006" i="5"/>
  <c r="G998" i="5"/>
  <c r="G982" i="5"/>
  <c r="G958" i="5"/>
  <c r="G950" i="5"/>
  <c r="G934" i="5"/>
  <c r="R934" i="5"/>
  <c r="G926" i="5"/>
  <c r="G910" i="5"/>
  <c r="G870" i="5"/>
  <c r="R870" i="5"/>
  <c r="G862" i="5"/>
  <c r="G854" i="5"/>
  <c r="G846" i="5"/>
  <c r="G838" i="5"/>
  <c r="I830" i="5"/>
  <c r="G822" i="5"/>
  <c r="G814" i="5"/>
  <c r="G806" i="5"/>
  <c r="G790" i="5"/>
  <c r="G782" i="5"/>
  <c r="G758" i="5"/>
  <c r="G750" i="5"/>
  <c r="F750" i="5"/>
  <c r="H750" i="5"/>
  <c r="I750" i="5"/>
  <c r="J750" i="5"/>
  <c r="R750" i="5"/>
  <c r="G734" i="5"/>
  <c r="G718" i="5"/>
  <c r="G710" i="5"/>
  <c r="G686" i="5"/>
  <c r="G670" i="5"/>
  <c r="G638" i="5"/>
  <c r="I622" i="5"/>
  <c r="H622" i="5"/>
  <c r="R622" i="5"/>
  <c r="F622" i="5"/>
  <c r="J622" i="5"/>
  <c r="G614" i="5"/>
  <c r="G566" i="5"/>
  <c r="G558" i="5"/>
  <c r="G550" i="5"/>
  <c r="G534" i="5"/>
  <c r="G526" i="5"/>
  <c r="G510" i="5"/>
  <c r="G486" i="5"/>
  <c r="G478" i="5"/>
  <c r="G470" i="5"/>
  <c r="G438" i="5"/>
  <c r="G430" i="5"/>
  <c r="G422" i="5"/>
  <c r="G406" i="5"/>
  <c r="H406" i="5"/>
  <c r="J406" i="5"/>
  <c r="F406" i="5"/>
  <c r="I406" i="5"/>
  <c r="G398" i="5"/>
  <c r="G382" i="5"/>
  <c r="G358" i="5"/>
  <c r="G326" i="5"/>
  <c r="G310" i="5"/>
  <c r="G294" i="5"/>
  <c r="G278" i="5"/>
  <c r="G270" i="5"/>
  <c r="G222" i="5"/>
  <c r="G214" i="5"/>
  <c r="H214" i="5"/>
  <c r="I214" i="5"/>
  <c r="F214" i="5"/>
  <c r="G206" i="5"/>
  <c r="G182" i="5"/>
  <c r="G166" i="5"/>
  <c r="G158" i="5"/>
  <c r="G150" i="5"/>
  <c r="G118" i="5"/>
  <c r="G102" i="5"/>
  <c r="G94" i="5"/>
  <c r="G86" i="5"/>
  <c r="R78" i="5"/>
  <c r="F78" i="5"/>
  <c r="D2" i="4"/>
  <c r="B6" i="4"/>
  <c r="C27" i="3"/>
  <c r="S2279" i="5"/>
  <c r="S2271" i="5"/>
  <c r="S2207" i="5"/>
  <c r="S2159" i="5"/>
  <c r="S2087" i="5"/>
  <c r="S1959" i="5"/>
  <c r="S1935" i="5"/>
  <c r="S1847" i="5"/>
  <c r="S1839" i="5"/>
  <c r="S1823" i="5"/>
  <c r="S1775" i="5"/>
  <c r="S1759" i="5"/>
  <c r="S1711" i="5"/>
  <c r="S1703" i="5"/>
  <c r="S1679" i="5"/>
  <c r="S1631" i="5"/>
  <c r="S1583" i="5"/>
  <c r="S1567" i="5"/>
  <c r="S1551" i="5"/>
  <c r="S1535" i="5"/>
  <c r="S1495" i="5"/>
  <c r="S1487" i="5"/>
  <c r="S1471" i="5"/>
  <c r="S1463" i="5"/>
  <c r="S1399" i="5"/>
  <c r="S1383" i="5"/>
  <c r="S1359" i="5"/>
  <c r="S1319" i="5"/>
  <c r="S1311" i="5"/>
  <c r="S1239" i="5"/>
  <c r="S1207" i="5"/>
  <c r="S1159" i="5"/>
  <c r="S1151" i="5"/>
  <c r="S1119" i="5"/>
  <c r="S1111" i="5"/>
  <c r="S1095" i="5"/>
  <c r="S1055" i="5"/>
  <c r="S1039" i="5"/>
  <c r="S935" i="5"/>
  <c r="S927" i="5"/>
  <c r="S887" i="5"/>
  <c r="S871" i="5"/>
  <c r="S855" i="5"/>
  <c r="S815" i="5"/>
  <c r="S807" i="5"/>
  <c r="S799" i="5"/>
  <c r="G1414" i="5"/>
  <c r="H830" i="5"/>
  <c r="G622" i="5"/>
  <c r="F1335" i="5"/>
  <c r="G1335" i="5"/>
  <c r="H1335" i="5"/>
  <c r="J1335" i="5"/>
  <c r="G1303" i="5"/>
  <c r="J1303" i="5"/>
  <c r="R1303" i="5"/>
  <c r="F1303" i="5"/>
  <c r="H1271" i="5"/>
  <c r="I1271" i="5"/>
  <c r="R1271" i="5"/>
  <c r="I1239" i="5"/>
  <c r="G1239" i="5"/>
  <c r="F1239" i="5"/>
  <c r="H1239" i="5"/>
  <c r="F1207" i="5"/>
  <c r="S631" i="5"/>
  <c r="S655" i="5"/>
  <c r="S375" i="5"/>
  <c r="H439" i="5"/>
  <c r="F439" i="5"/>
  <c r="I2235" i="5"/>
  <c r="G2235" i="5"/>
  <c r="J2235" i="5"/>
  <c r="H2235" i="5"/>
  <c r="S343" i="5"/>
  <c r="J1624" i="5"/>
  <c r="I1624" i="5"/>
  <c r="R1624" i="5"/>
  <c r="G1624" i="5"/>
  <c r="H1624" i="5"/>
  <c r="I1544" i="5"/>
  <c r="H1544" i="5"/>
  <c r="F1544" i="5"/>
  <c r="R1496" i="5"/>
  <c r="H1488" i="5"/>
  <c r="I1488" i="5"/>
  <c r="J1488" i="5"/>
  <c r="F1488" i="5"/>
  <c r="G584" i="5"/>
  <c r="R584" i="5"/>
  <c r="H584" i="5"/>
  <c r="F584" i="5"/>
  <c r="J584" i="5"/>
  <c r="I584" i="5"/>
  <c r="S199" i="5"/>
  <c r="J2433" i="5"/>
  <c r="F2441" i="5"/>
  <c r="R1999" i="5"/>
  <c r="J1999" i="5"/>
  <c r="I1999" i="5"/>
  <c r="I2209" i="5"/>
  <c r="F2209" i="5"/>
  <c r="J2209" i="5"/>
  <c r="I2433" i="5"/>
  <c r="R2441" i="5"/>
  <c r="I2441" i="5"/>
  <c r="F1305" i="5"/>
  <c r="J1305" i="5"/>
  <c r="I2255" i="5"/>
  <c r="F2255" i="5"/>
  <c r="G536" i="5"/>
  <c r="G400" i="5"/>
  <c r="G2441" i="5"/>
  <c r="F2065" i="5"/>
  <c r="R2065" i="5"/>
  <c r="J4" i="5"/>
  <c r="M4" i="5"/>
  <c r="K4" i="5"/>
  <c r="P4" i="5"/>
  <c r="D4" i="8"/>
  <c r="B1001" i="7"/>
  <c r="B3" i="6"/>
  <c r="A4" i="8"/>
  <c r="B29" i="3"/>
  <c r="B4" i="8"/>
  <c r="C3" i="6"/>
  <c r="I4" i="8"/>
  <c r="C5" i="7"/>
  <c r="A1" i="6"/>
  <c r="H4" i="5"/>
  <c r="O4" i="5"/>
  <c r="B2" i="5"/>
  <c r="D3" i="6"/>
  <c r="A3" i="6"/>
  <c r="D5" i="7"/>
  <c r="N4" i="5"/>
  <c r="G4" i="5"/>
  <c r="A1" i="7"/>
  <c r="F4" i="5"/>
  <c r="A1" i="8"/>
  <c r="D1" i="6"/>
  <c r="B5" i="7"/>
  <c r="A80" i="2"/>
  <c r="A48" i="2"/>
  <c r="H4" i="8"/>
  <c r="F4" i="8"/>
  <c r="B3" i="5"/>
  <c r="G4" i="8"/>
  <c r="I4" i="5"/>
  <c r="L4" i="5"/>
  <c r="A4" i="5"/>
  <c r="I1533" i="5"/>
  <c r="H1533" i="5"/>
  <c r="I1429" i="5"/>
  <c r="R1309" i="5"/>
  <c r="I1309" i="5"/>
  <c r="J789" i="5"/>
  <c r="H789" i="5"/>
  <c r="R789" i="5"/>
  <c r="G453" i="5"/>
  <c r="F453" i="5"/>
  <c r="I429" i="5"/>
  <c r="J429" i="5"/>
  <c r="F365" i="5"/>
  <c r="H365" i="5"/>
  <c r="R301" i="5"/>
  <c r="H101" i="5"/>
  <c r="F657" i="5"/>
  <c r="G657" i="5"/>
  <c r="G2469" i="5"/>
  <c r="G2405" i="5"/>
  <c r="J2317" i="5"/>
  <c r="R2317" i="5"/>
  <c r="G2309" i="5"/>
  <c r="F2277" i="5"/>
  <c r="I2277" i="5"/>
  <c r="J2277" i="5"/>
  <c r="G2229" i="5"/>
  <c r="G2189" i="5"/>
  <c r="F1901" i="5"/>
  <c r="I1901" i="5"/>
  <c r="G1421" i="5"/>
  <c r="G1333" i="5"/>
  <c r="G1301" i="5"/>
  <c r="I1277" i="5"/>
  <c r="F1277" i="5"/>
  <c r="H1277" i="5"/>
  <c r="G1261" i="5"/>
  <c r="G1197" i="5"/>
  <c r="F1189" i="5"/>
  <c r="R1189" i="5"/>
  <c r="J1157" i="5"/>
  <c r="I1157" i="5"/>
  <c r="J1133" i="5"/>
  <c r="H1133" i="5"/>
  <c r="F1133" i="5"/>
  <c r="G957" i="5"/>
  <c r="G941" i="5"/>
  <c r="G701" i="5"/>
  <c r="I685" i="5"/>
  <c r="F685" i="5"/>
  <c r="G637" i="5"/>
  <c r="G605" i="5"/>
  <c r="I405" i="5"/>
  <c r="R405" i="5"/>
  <c r="H405" i="5"/>
  <c r="J405" i="5"/>
  <c r="F309" i="5"/>
  <c r="H277" i="5"/>
  <c r="R277" i="5"/>
  <c r="I189" i="5"/>
  <c r="H189" i="5"/>
  <c r="R189" i="5"/>
  <c r="F189" i="5"/>
  <c r="H125" i="5"/>
  <c r="S2327" i="5"/>
  <c r="S2319" i="5"/>
  <c r="S2311" i="5"/>
  <c r="S2303" i="5"/>
  <c r="S2295" i="5"/>
  <c r="S2255" i="5"/>
  <c r="S2247" i="5"/>
  <c r="S2215" i="5"/>
  <c r="S2183" i="5"/>
  <c r="S2167" i="5"/>
  <c r="S2135" i="5"/>
  <c r="S2127" i="5"/>
  <c r="S2071" i="5"/>
  <c r="S2047" i="5"/>
  <c r="S2039" i="5"/>
  <c r="S2031" i="5"/>
  <c r="S2023" i="5"/>
  <c r="S2007" i="5"/>
  <c r="S1919" i="5"/>
  <c r="S1903" i="5"/>
  <c r="S1879" i="5"/>
  <c r="S1815" i="5"/>
  <c r="S1767" i="5"/>
  <c r="S1743" i="5"/>
  <c r="S1719" i="5"/>
  <c r="S1559" i="5"/>
  <c r="S1439" i="5"/>
  <c r="S1431" i="5"/>
  <c r="S1407" i="5"/>
  <c r="S1271" i="5"/>
  <c r="S1231" i="5"/>
  <c r="S1047" i="5"/>
  <c r="S983" i="5"/>
  <c r="S879" i="5"/>
  <c r="S775" i="5"/>
  <c r="S735" i="5"/>
  <c r="S447" i="5"/>
  <c r="S423" i="5"/>
  <c r="S407" i="5"/>
  <c r="S399" i="5"/>
  <c r="S335" i="5"/>
  <c r="S319" i="5"/>
  <c r="S287" i="5"/>
  <c r="S191" i="5"/>
  <c r="S2103" i="5"/>
  <c r="S1975" i="5"/>
  <c r="J2037" i="5"/>
  <c r="I2317" i="5"/>
  <c r="S1415" i="5"/>
  <c r="R2261" i="5"/>
  <c r="S1391" i="5"/>
  <c r="S959" i="5"/>
  <c r="G405" i="5"/>
  <c r="F125" i="5"/>
  <c r="I125" i="5"/>
  <c r="I2261" i="5"/>
  <c r="R309" i="5"/>
  <c r="S919" i="5"/>
  <c r="R1277" i="5"/>
  <c r="G2317" i="5"/>
  <c r="F405" i="5"/>
  <c r="F749" i="5"/>
  <c r="S1167" i="5"/>
  <c r="S207" i="5"/>
  <c r="G277" i="5"/>
  <c r="R685" i="5"/>
  <c r="R125" i="5"/>
  <c r="S1807" i="5"/>
  <c r="S1175" i="5"/>
  <c r="S1183" i="5"/>
  <c r="S991" i="5"/>
  <c r="H78" i="5"/>
  <c r="R2277" i="5"/>
  <c r="G1133" i="5"/>
  <c r="F2317" i="5"/>
  <c r="S1295" i="5"/>
  <c r="G2261" i="5"/>
  <c r="S1663" i="5"/>
  <c r="S1599" i="5"/>
  <c r="G1277" i="5"/>
  <c r="H2317" i="5"/>
  <c r="G1157" i="5"/>
  <c r="S1943" i="5"/>
  <c r="G2117" i="5"/>
  <c r="S1863" i="5"/>
  <c r="I309" i="5"/>
  <c r="H86" i="5"/>
  <c r="S1127" i="5"/>
  <c r="I78" i="5"/>
  <c r="J1277" i="5"/>
  <c r="F2261" i="5"/>
  <c r="S2239" i="5"/>
  <c r="S1999" i="5"/>
  <c r="I1383" i="5"/>
  <c r="J1383" i="5"/>
  <c r="H309" i="5"/>
  <c r="G685" i="5"/>
  <c r="F277" i="5"/>
  <c r="G309" i="5"/>
  <c r="H685" i="5"/>
  <c r="G78" i="5"/>
  <c r="H2277" i="5"/>
  <c r="G1405" i="5"/>
  <c r="J1231" i="5"/>
  <c r="F1231" i="5"/>
  <c r="G1527" i="5"/>
  <c r="I1527" i="5"/>
  <c r="R1135" i="5"/>
  <c r="H127" i="5"/>
  <c r="I1135" i="5"/>
  <c r="G2393" i="5"/>
  <c r="F1889" i="5"/>
  <c r="R1889" i="5"/>
  <c r="R127" i="5"/>
  <c r="I1929" i="5"/>
  <c r="H1929" i="5"/>
  <c r="I1785" i="5"/>
  <c r="R1870" i="5"/>
  <c r="F1870" i="5"/>
  <c r="S2318" i="5"/>
  <c r="J2255" i="5"/>
  <c r="I2446" i="5"/>
  <c r="G2454" i="5"/>
  <c r="G1457" i="5"/>
  <c r="G1758" i="5"/>
  <c r="H1352" i="5"/>
  <c r="G145" i="5"/>
  <c r="G1377" i="5"/>
  <c r="J1773" i="5"/>
  <c r="G977" i="5"/>
  <c r="J1265" i="5"/>
  <c r="I2302" i="5"/>
  <c r="H1752" i="5"/>
  <c r="J921" i="5"/>
  <c r="J673" i="5"/>
  <c r="H840" i="5"/>
  <c r="J2302" i="5"/>
  <c r="F1352" i="5"/>
  <c r="G1752" i="5"/>
  <c r="G1265" i="5"/>
  <c r="J977" i="5"/>
  <c r="H2302" i="5"/>
  <c r="F145" i="5"/>
  <c r="G1545" i="5"/>
  <c r="G1965" i="5"/>
  <c r="H977" i="5"/>
  <c r="F2302" i="5"/>
  <c r="I1352" i="5"/>
  <c r="H601" i="5"/>
  <c r="R1191" i="5"/>
  <c r="I487" i="5"/>
  <c r="I606" i="5"/>
  <c r="R1246" i="5"/>
  <c r="R775" i="5"/>
  <c r="F775" i="5"/>
  <c r="H775" i="5"/>
  <c r="G775" i="5"/>
  <c r="J775" i="5"/>
  <c r="J1191" i="5"/>
  <c r="I1191" i="5"/>
  <c r="G1054" i="5"/>
  <c r="G1191" i="5"/>
  <c r="G606" i="5"/>
  <c r="G487" i="5"/>
  <c r="F1191" i="5"/>
  <c r="R1767" i="5"/>
  <c r="J1767" i="5"/>
  <c r="I1767" i="5"/>
  <c r="F487" i="5"/>
  <c r="H487" i="5"/>
  <c r="G43" i="5"/>
  <c r="G51" i="5"/>
  <c r="G2342" i="5"/>
  <c r="R2342" i="5"/>
  <c r="I1904" i="5"/>
  <c r="F1904" i="5"/>
  <c r="I1137" i="5"/>
  <c r="I1281" i="5"/>
  <c r="H1281" i="5"/>
  <c r="F1361" i="5"/>
  <c r="R1361" i="5"/>
  <c r="J1160" i="5"/>
  <c r="H1160" i="5"/>
  <c r="F1160" i="5"/>
  <c r="H1288" i="5"/>
  <c r="F1288" i="5"/>
  <c r="G1288" i="5"/>
  <c r="R1288" i="5"/>
  <c r="J1288" i="5"/>
  <c r="R2005" i="5"/>
  <c r="G2005" i="5"/>
  <c r="J2005" i="5"/>
  <c r="F2005" i="5"/>
  <c r="F2069" i="5"/>
  <c r="I2069" i="5"/>
  <c r="H2069" i="5"/>
  <c r="H2485" i="5"/>
  <c r="G2485" i="5"/>
  <c r="J2485" i="5"/>
  <c r="I2485" i="5"/>
  <c r="G568" i="5"/>
  <c r="R568" i="5"/>
  <c r="J624" i="5"/>
  <c r="F624" i="5"/>
  <c r="F1893" i="5"/>
  <c r="I1893" i="5"/>
  <c r="G1893" i="5"/>
  <c r="H1893" i="5"/>
  <c r="J1893" i="5"/>
  <c r="H1957" i="5"/>
  <c r="I1957" i="5"/>
  <c r="I568" i="5"/>
  <c r="H624" i="5"/>
  <c r="R1833" i="5"/>
  <c r="H521" i="5"/>
  <c r="R712" i="5"/>
  <c r="H2005" i="5"/>
  <c r="H2240" i="5"/>
  <c r="G65" i="5"/>
  <c r="H65" i="5"/>
  <c r="I385" i="5"/>
  <c r="F385" i="5"/>
  <c r="G385" i="5"/>
  <c r="G593" i="5"/>
  <c r="I593" i="5"/>
  <c r="R593" i="5"/>
  <c r="H737" i="5"/>
  <c r="I737" i="5"/>
  <c r="J905" i="5"/>
  <c r="I1025" i="5"/>
  <c r="I1088" i="5"/>
  <c r="H1088" i="5"/>
  <c r="J1088" i="5"/>
  <c r="F1088" i="5"/>
  <c r="G1088" i="5"/>
  <c r="J2432" i="5"/>
  <c r="I2432" i="5"/>
  <c r="H2432" i="5"/>
  <c r="F2432" i="5"/>
  <c r="R2432" i="5"/>
  <c r="J1933" i="5"/>
  <c r="F1933" i="5"/>
  <c r="R1933" i="5"/>
  <c r="I1933" i="5"/>
  <c r="I2413" i="5"/>
  <c r="J2413" i="5"/>
  <c r="F2413" i="5"/>
  <c r="H2413" i="5"/>
  <c r="G2413" i="5"/>
  <c r="F2342" i="5"/>
  <c r="F568" i="5"/>
  <c r="R1904" i="5"/>
  <c r="G624" i="5"/>
  <c r="G1833" i="5"/>
  <c r="I521" i="5"/>
  <c r="J1800" i="5"/>
  <c r="R1893" i="5"/>
  <c r="I2005" i="5"/>
  <c r="H841" i="5"/>
  <c r="F913" i="5"/>
  <c r="J913" i="5"/>
  <c r="I937" i="5"/>
  <c r="H969" i="5"/>
  <c r="R969" i="5"/>
  <c r="H2377" i="5"/>
  <c r="G1080" i="5"/>
  <c r="R1080" i="5"/>
  <c r="F1080" i="5"/>
  <c r="J1864" i="5"/>
  <c r="G1864" i="5"/>
  <c r="F1864" i="5"/>
  <c r="J1741" i="5"/>
  <c r="G1741" i="5"/>
  <c r="I1741" i="5"/>
  <c r="I2421" i="5"/>
  <c r="F2421" i="5"/>
  <c r="J2421" i="5"/>
  <c r="H2342" i="5"/>
  <c r="F977" i="5"/>
  <c r="J2342" i="5"/>
  <c r="J568" i="5"/>
  <c r="G2069" i="5"/>
  <c r="I1160" i="5"/>
  <c r="I553" i="5"/>
  <c r="J2241" i="5"/>
  <c r="H2241" i="5"/>
  <c r="G2241" i="5"/>
  <c r="I2241" i="5"/>
  <c r="J2321" i="5"/>
  <c r="I944" i="5"/>
  <c r="R944" i="5"/>
  <c r="H944" i="5"/>
  <c r="J944" i="5"/>
  <c r="G1845" i="5"/>
  <c r="J1845" i="5"/>
  <c r="R1845" i="5"/>
  <c r="I1845" i="5"/>
  <c r="H2333" i="5"/>
  <c r="G2333" i="5"/>
  <c r="F2333" i="5"/>
  <c r="I2333" i="5"/>
  <c r="H2365" i="5"/>
  <c r="R2365" i="5"/>
  <c r="G2365" i="5"/>
  <c r="G1976" i="5"/>
  <c r="I1976" i="5"/>
  <c r="F521" i="5"/>
  <c r="G521" i="5"/>
  <c r="R521" i="5"/>
  <c r="I1721" i="5"/>
  <c r="I1833" i="5"/>
  <c r="J1833" i="5"/>
  <c r="F1833" i="5"/>
  <c r="G712" i="5"/>
  <c r="H712" i="5"/>
  <c r="J712" i="5"/>
  <c r="F712" i="5"/>
  <c r="I1800" i="5"/>
  <c r="R1800" i="5"/>
  <c r="G1800" i="5"/>
  <c r="J2240" i="5"/>
  <c r="F2240" i="5"/>
  <c r="I2240" i="5"/>
  <c r="F1509" i="5"/>
  <c r="H1557" i="5"/>
  <c r="R1557" i="5"/>
  <c r="F1557" i="5"/>
  <c r="I1557" i="5"/>
  <c r="H2165" i="5"/>
  <c r="J2165" i="5"/>
  <c r="G2165" i="5"/>
  <c r="I2165" i="5"/>
  <c r="H1976" i="5"/>
  <c r="G1721" i="5"/>
  <c r="R1957" i="5"/>
  <c r="I712" i="5"/>
  <c r="I1601" i="5"/>
  <c r="G2429" i="5"/>
  <c r="H2429" i="5"/>
  <c r="I2429" i="5"/>
  <c r="I205" i="5"/>
  <c r="G205" i="5"/>
  <c r="R205" i="5"/>
  <c r="H205" i="5"/>
  <c r="I1053" i="5"/>
  <c r="F1053" i="5"/>
  <c r="R1053" i="5"/>
  <c r="J1053" i="5"/>
  <c r="R1445" i="5"/>
  <c r="F1445" i="5"/>
  <c r="I1445" i="5"/>
  <c r="G1445" i="5"/>
  <c r="G1517" i="5"/>
  <c r="F1517" i="5"/>
  <c r="I1517" i="5"/>
  <c r="J1517" i="5"/>
  <c r="G1621" i="5"/>
  <c r="H1621" i="5"/>
  <c r="R1621" i="5"/>
  <c r="I1717" i="5"/>
  <c r="H1717" i="5"/>
  <c r="G1821" i="5"/>
  <c r="J1821" i="5"/>
  <c r="I1821" i="5"/>
  <c r="R1821" i="5"/>
  <c r="I2101" i="5"/>
  <c r="G2101" i="5"/>
  <c r="F2101" i="5"/>
  <c r="I977" i="5"/>
  <c r="R1976" i="5"/>
  <c r="F1281" i="5"/>
  <c r="J1137" i="5"/>
  <c r="R1105" i="5"/>
  <c r="R1721" i="5"/>
  <c r="F1957" i="5"/>
  <c r="J1557" i="5"/>
  <c r="R2165" i="5"/>
  <c r="G1160" i="5"/>
  <c r="F1800" i="5"/>
  <c r="R2240" i="5"/>
  <c r="G1736" i="5"/>
  <c r="H1736" i="5"/>
  <c r="G1904" i="5"/>
  <c r="G137" i="5"/>
  <c r="G1177" i="5"/>
  <c r="R1177" i="5"/>
  <c r="G1281" i="5"/>
  <c r="I1321" i="5"/>
  <c r="F1321" i="5"/>
  <c r="G1361" i="5"/>
  <c r="J1505" i="5"/>
  <c r="F1240" i="5"/>
  <c r="G1240" i="5"/>
  <c r="R1240" i="5"/>
  <c r="J1240" i="5"/>
  <c r="G2456" i="5"/>
  <c r="I2456" i="5"/>
  <c r="J2456" i="5"/>
  <c r="H2488" i="5"/>
  <c r="I2488" i="5"/>
  <c r="F2488" i="5"/>
  <c r="R2488" i="5"/>
  <c r="I237" i="5"/>
  <c r="R237" i="5"/>
  <c r="F237" i="5"/>
  <c r="F773" i="5"/>
  <c r="J773" i="5"/>
  <c r="G773" i="5"/>
  <c r="R773" i="5"/>
  <c r="H773" i="5"/>
  <c r="G909" i="5"/>
  <c r="J909" i="5"/>
  <c r="I909" i="5"/>
  <c r="H909" i="5"/>
  <c r="G1125" i="5"/>
  <c r="F1125" i="5"/>
  <c r="J1125" i="5"/>
  <c r="H1125" i="5"/>
  <c r="R1125" i="5"/>
  <c r="R1213" i="5"/>
  <c r="J1213" i="5"/>
  <c r="I1213" i="5"/>
  <c r="H1213" i="5"/>
  <c r="R1789" i="5"/>
  <c r="J1789" i="5"/>
  <c r="G1789" i="5"/>
  <c r="H1789" i="5"/>
  <c r="R2160" i="5"/>
  <c r="J1073" i="5"/>
  <c r="I105" i="5"/>
  <c r="I1537" i="5"/>
  <c r="F57" i="5"/>
  <c r="R633" i="5"/>
  <c r="R2353" i="5"/>
  <c r="R545" i="5"/>
  <c r="H353" i="5"/>
  <c r="H1208" i="5"/>
  <c r="G1208" i="5"/>
  <c r="G193" i="5"/>
  <c r="I1264" i="5"/>
  <c r="G129" i="5"/>
  <c r="G592" i="5"/>
  <c r="R1232" i="5"/>
  <c r="F1232" i="5"/>
  <c r="R1208" i="5"/>
  <c r="I1973" i="5"/>
  <c r="R1973" i="5"/>
  <c r="H1973" i="5"/>
  <c r="G2157" i="5"/>
  <c r="G688" i="5"/>
  <c r="J688" i="5"/>
  <c r="H1373" i="5"/>
  <c r="F1373" i="5"/>
  <c r="J592" i="5"/>
  <c r="R1256" i="5"/>
  <c r="H1256" i="5"/>
  <c r="J2464" i="5"/>
  <c r="I2464" i="5"/>
  <c r="G1383" i="5"/>
  <c r="H1383" i="5"/>
  <c r="J1753" i="5"/>
  <c r="I1753" i="5"/>
  <c r="F1753" i="5"/>
  <c r="G2174" i="5"/>
  <c r="J2174" i="5"/>
  <c r="F2174" i="5"/>
  <c r="R1615" i="5"/>
  <c r="H1615" i="5"/>
  <c r="I1615" i="5"/>
  <c r="J1615" i="5"/>
  <c r="F1615" i="5"/>
  <c r="G2254" i="5"/>
  <c r="G518" i="5"/>
  <c r="R518" i="5"/>
  <c r="J518" i="5"/>
  <c r="H518" i="5"/>
  <c r="I518" i="5"/>
  <c r="F518" i="5"/>
  <c r="F662" i="5"/>
  <c r="R662" i="5"/>
  <c r="I662" i="5"/>
  <c r="H662" i="5"/>
  <c r="J662" i="5"/>
  <c r="F1158" i="5"/>
  <c r="R1158" i="5"/>
  <c r="I1158" i="5"/>
  <c r="H1158" i="5"/>
  <c r="F1286" i="5"/>
  <c r="H1286" i="5"/>
  <c r="I1286" i="5"/>
  <c r="I1782" i="5"/>
  <c r="J1782" i="5"/>
  <c r="R1782" i="5"/>
  <c r="F1782" i="5"/>
  <c r="H1782" i="5"/>
  <c r="I2054" i="5"/>
  <c r="R766" i="5"/>
  <c r="I766" i="5"/>
  <c r="J766" i="5"/>
  <c r="H766" i="5"/>
  <c r="F766" i="5"/>
  <c r="G766" i="5"/>
  <c r="R1510" i="5"/>
  <c r="H1510" i="5"/>
  <c r="F1510" i="5"/>
  <c r="I1510" i="5"/>
  <c r="G1510" i="5"/>
  <c r="J1510" i="5"/>
  <c r="J1910" i="5"/>
  <c r="F1910" i="5"/>
  <c r="I1910" i="5"/>
  <c r="R1910" i="5"/>
  <c r="H1910" i="5"/>
  <c r="G1910" i="5"/>
  <c r="R230" i="5"/>
  <c r="I230" i="5"/>
  <c r="H230" i="5"/>
  <c r="F230" i="5"/>
  <c r="G694" i="5"/>
  <c r="F694" i="5"/>
  <c r="J694" i="5"/>
  <c r="R694" i="5"/>
  <c r="H694" i="5"/>
  <c r="I694" i="5"/>
  <c r="F1086" i="5"/>
  <c r="I1086" i="5"/>
  <c r="J1086" i="5"/>
  <c r="R1086" i="5"/>
  <c r="H1086" i="5"/>
  <c r="R1166" i="5"/>
  <c r="F1166" i="5"/>
  <c r="I1166" i="5"/>
  <c r="F1430" i="5"/>
  <c r="J1430" i="5"/>
  <c r="R1430" i="5"/>
  <c r="H1430" i="5"/>
  <c r="I1430" i="5"/>
  <c r="J2078" i="5"/>
  <c r="I2078" i="5"/>
  <c r="R2078" i="5"/>
  <c r="F2078" i="5"/>
  <c r="H2078" i="5"/>
  <c r="R2158" i="5"/>
  <c r="J2158" i="5"/>
  <c r="F2158" i="5"/>
  <c r="J830" i="5"/>
  <c r="F830" i="5"/>
  <c r="H1630" i="5"/>
  <c r="I1630" i="5"/>
  <c r="J1822" i="5"/>
  <c r="I1822" i="5"/>
  <c r="R1822" i="5"/>
  <c r="F1822" i="5"/>
  <c r="H1822" i="5"/>
  <c r="G1934" i="5"/>
  <c r="J1934" i="5"/>
  <c r="F1934" i="5"/>
  <c r="R830" i="5"/>
  <c r="H1166" i="5"/>
  <c r="J1630" i="5"/>
  <c r="F302" i="5"/>
  <c r="H302" i="5"/>
  <c r="I302" i="5"/>
  <c r="R302" i="5"/>
  <c r="H1022" i="5"/>
  <c r="I1022" i="5"/>
  <c r="R1022" i="5"/>
  <c r="J1022" i="5"/>
  <c r="F1022" i="5"/>
  <c r="I1102" i="5"/>
  <c r="J1102" i="5"/>
  <c r="F1102" i="5"/>
  <c r="R1102" i="5"/>
  <c r="H1102" i="5"/>
  <c r="R1230" i="5"/>
  <c r="F1230" i="5"/>
  <c r="H1230" i="5"/>
  <c r="J1230" i="5"/>
  <c r="G1230" i="5"/>
  <c r="I1230" i="5"/>
  <c r="H1462" i="5"/>
  <c r="F1462" i="5"/>
  <c r="R1462" i="5"/>
  <c r="I1462" i="5"/>
  <c r="G1462" i="5"/>
  <c r="J2094" i="5"/>
  <c r="H2094" i="5"/>
  <c r="I2094" i="5"/>
  <c r="F2094" i="5"/>
  <c r="R2094" i="5"/>
  <c r="F2166" i="5"/>
  <c r="J2166" i="5"/>
  <c r="H2166" i="5"/>
  <c r="I2166" i="5"/>
  <c r="R2166" i="5"/>
  <c r="F726" i="5"/>
  <c r="R726" i="5"/>
  <c r="J726" i="5"/>
  <c r="H726" i="5"/>
  <c r="I726" i="5"/>
  <c r="I870" i="5"/>
  <c r="H870" i="5"/>
  <c r="F870" i="5"/>
  <c r="J870" i="5"/>
  <c r="J1382" i="5"/>
  <c r="H1382" i="5"/>
  <c r="F1382" i="5"/>
  <c r="R1382" i="5"/>
  <c r="I1382" i="5"/>
  <c r="G1830" i="5"/>
  <c r="I1830" i="5"/>
  <c r="H1830" i="5"/>
  <c r="J1830" i="5"/>
  <c r="F1830" i="5"/>
  <c r="R1830" i="5"/>
  <c r="I1990" i="5"/>
  <c r="G1990" i="5"/>
  <c r="H2158" i="5"/>
  <c r="G334" i="5"/>
  <c r="F334" i="5"/>
  <c r="I334" i="5"/>
  <c r="H334" i="5"/>
  <c r="R334" i="5"/>
  <c r="G1150" i="5"/>
  <c r="J1150" i="5"/>
  <c r="R1150" i="5"/>
  <c r="I1150" i="5"/>
  <c r="F1150" i="5"/>
  <c r="H1150" i="5"/>
  <c r="G1262" i="5"/>
  <c r="R1262" i="5"/>
  <c r="I1262" i="5"/>
  <c r="F1262" i="5"/>
  <c r="H1262" i="5"/>
  <c r="J1262" i="5"/>
  <c r="H2198" i="5"/>
  <c r="I2198" i="5"/>
  <c r="F2198" i="5"/>
  <c r="R2198" i="5"/>
  <c r="J2198" i="5"/>
  <c r="G830" i="5"/>
  <c r="G1726" i="5"/>
  <c r="H1726" i="5"/>
  <c r="J1726" i="5"/>
  <c r="I1726" i="5"/>
  <c r="R1726" i="5"/>
  <c r="F1726" i="5"/>
  <c r="R1878" i="5"/>
  <c r="I1878" i="5"/>
  <c r="F1878" i="5"/>
  <c r="J1878" i="5"/>
  <c r="H1878" i="5"/>
  <c r="I2110" i="5"/>
  <c r="H2110" i="5"/>
  <c r="R2110" i="5"/>
  <c r="J2110" i="5"/>
  <c r="F2110" i="5"/>
  <c r="F126" i="5"/>
  <c r="G126" i="5"/>
  <c r="I126" i="5"/>
  <c r="H126" i="5"/>
  <c r="R126" i="5"/>
  <c r="H286" i="5"/>
  <c r="I286" i="5"/>
  <c r="R286" i="5"/>
  <c r="F286" i="5"/>
  <c r="J286" i="5"/>
  <c r="H318" i="5"/>
  <c r="R318" i="5"/>
  <c r="I318" i="5"/>
  <c r="F318" i="5"/>
  <c r="I510" i="5"/>
  <c r="R510" i="5"/>
  <c r="J510" i="5"/>
  <c r="F510" i="5"/>
  <c r="H510" i="5"/>
  <c r="I574" i="5"/>
  <c r="J574" i="5"/>
  <c r="R574" i="5"/>
  <c r="G574" i="5"/>
  <c r="H574" i="5"/>
  <c r="F574" i="5"/>
  <c r="F630" i="5"/>
  <c r="I630" i="5"/>
  <c r="J630" i="5"/>
  <c r="H630" i="5"/>
  <c r="R630" i="5"/>
  <c r="J886" i="5"/>
  <c r="R886" i="5"/>
  <c r="F886" i="5"/>
  <c r="I886" i="5"/>
  <c r="H886" i="5"/>
  <c r="R966" i="5"/>
  <c r="J966" i="5"/>
  <c r="H966" i="5"/>
  <c r="I966" i="5"/>
  <c r="F966" i="5"/>
  <c r="J1030" i="5"/>
  <c r="R1030" i="5"/>
  <c r="H1030" i="5"/>
  <c r="F1030" i="5"/>
  <c r="I1030" i="5"/>
  <c r="J1118" i="5"/>
  <c r="R1118" i="5"/>
  <c r="H1118" i="5"/>
  <c r="G1118" i="5"/>
  <c r="I1118" i="5"/>
  <c r="F1118" i="5"/>
  <c r="J1206" i="5"/>
  <c r="R1206" i="5"/>
  <c r="F1206" i="5"/>
  <c r="H1206" i="5"/>
  <c r="I1206" i="5"/>
  <c r="G1358" i="5"/>
  <c r="F1358" i="5"/>
  <c r="R1358" i="5"/>
  <c r="I1358" i="5"/>
  <c r="H1358" i="5"/>
  <c r="J1358" i="5"/>
  <c r="I1550" i="5"/>
  <c r="J1550" i="5"/>
  <c r="I1966" i="5"/>
  <c r="H1966" i="5"/>
  <c r="J1966" i="5"/>
  <c r="R1966" i="5"/>
  <c r="F1966" i="5"/>
  <c r="H2006" i="5"/>
  <c r="R2006" i="5"/>
  <c r="F2006" i="5"/>
  <c r="J2006" i="5"/>
  <c r="G2006" i="5"/>
  <c r="I2006" i="5"/>
  <c r="R2126" i="5"/>
  <c r="J2126" i="5"/>
  <c r="F2126" i="5"/>
  <c r="I2126" i="5"/>
  <c r="H2126" i="5"/>
  <c r="F2142" i="5"/>
  <c r="J2142" i="5"/>
  <c r="I2142" i="5"/>
  <c r="H2142" i="5"/>
  <c r="R2142" i="5"/>
  <c r="F2214" i="5"/>
  <c r="H2214" i="5"/>
  <c r="J2214" i="5"/>
  <c r="R2214" i="5"/>
  <c r="I2214" i="5"/>
  <c r="H2238" i="5"/>
  <c r="I2238" i="5"/>
  <c r="F2238" i="5"/>
  <c r="R2238" i="5"/>
  <c r="J2238" i="5"/>
  <c r="I2278" i="5"/>
  <c r="J2278" i="5"/>
  <c r="H2278" i="5"/>
  <c r="R2278" i="5"/>
  <c r="F2278" i="5"/>
  <c r="J400" i="5"/>
  <c r="F400" i="5"/>
  <c r="H400" i="5"/>
  <c r="R400" i="5"/>
  <c r="I400" i="5"/>
  <c r="I102" i="5"/>
  <c r="H102" i="5"/>
  <c r="F102" i="5"/>
  <c r="R102" i="5"/>
  <c r="I158" i="5"/>
  <c r="R158" i="5"/>
  <c r="H158" i="5"/>
  <c r="F158" i="5"/>
  <c r="F182" i="5"/>
  <c r="H182" i="5"/>
  <c r="I182" i="5"/>
  <c r="R182" i="5"/>
  <c r="H222" i="5"/>
  <c r="I222" i="5"/>
  <c r="F222" i="5"/>
  <c r="R222" i="5"/>
  <c r="F262" i="5"/>
  <c r="H262" i="5"/>
  <c r="R262" i="5"/>
  <c r="I262" i="5"/>
  <c r="G262" i="5"/>
  <c r="H358" i="5"/>
  <c r="F358" i="5"/>
  <c r="R358" i="5"/>
  <c r="I358" i="5"/>
  <c r="H390" i="5"/>
  <c r="J390" i="5"/>
  <c r="I390" i="5"/>
  <c r="F390" i="5"/>
  <c r="G390" i="5"/>
  <c r="R390" i="5"/>
  <c r="I430" i="5"/>
  <c r="R430" i="5"/>
  <c r="J430" i="5"/>
  <c r="F430" i="5"/>
  <c r="H430" i="5"/>
  <c r="J462" i="5"/>
  <c r="G462" i="5"/>
  <c r="R462" i="5"/>
  <c r="F462" i="5"/>
  <c r="H462" i="5"/>
  <c r="I462" i="5"/>
  <c r="F486" i="5"/>
  <c r="R486" i="5"/>
  <c r="H486" i="5"/>
  <c r="I486" i="5"/>
  <c r="J486" i="5"/>
  <c r="I550" i="5"/>
  <c r="H550" i="5"/>
  <c r="J550" i="5"/>
  <c r="R550" i="5"/>
  <c r="F550" i="5"/>
  <c r="I670" i="5"/>
  <c r="J670" i="5"/>
  <c r="R670" i="5"/>
  <c r="F670" i="5"/>
  <c r="H670" i="5"/>
  <c r="R710" i="5"/>
  <c r="J710" i="5"/>
  <c r="F710" i="5"/>
  <c r="H710" i="5"/>
  <c r="I710" i="5"/>
  <c r="R742" i="5"/>
  <c r="F742" i="5"/>
  <c r="J742" i="5"/>
  <c r="H742" i="5"/>
  <c r="G742" i="5"/>
  <c r="I742" i="5"/>
  <c r="H790" i="5"/>
  <c r="F790" i="5"/>
  <c r="I790" i="5"/>
  <c r="R790" i="5"/>
  <c r="J790" i="5"/>
  <c r="J838" i="5"/>
  <c r="H838" i="5"/>
  <c r="I838" i="5"/>
  <c r="F838" i="5"/>
  <c r="R838" i="5"/>
  <c r="R862" i="5"/>
  <c r="H862" i="5"/>
  <c r="J862" i="5"/>
  <c r="I862" i="5"/>
  <c r="F862" i="5"/>
  <c r="F918" i="5"/>
  <c r="I918" i="5"/>
  <c r="J918" i="5"/>
  <c r="G918" i="5"/>
  <c r="R918" i="5"/>
  <c r="H918" i="5"/>
  <c r="R950" i="5"/>
  <c r="J950" i="5"/>
  <c r="F950" i="5"/>
  <c r="I950" i="5"/>
  <c r="H950" i="5"/>
  <c r="F998" i="5"/>
  <c r="I998" i="5"/>
  <c r="H998" i="5"/>
  <c r="J998" i="5"/>
  <c r="R998" i="5"/>
  <c r="J1142" i="5"/>
  <c r="G1142" i="5"/>
  <c r="R1142" i="5"/>
  <c r="I1142" i="5"/>
  <c r="H1142" i="5"/>
  <c r="F1142" i="5"/>
  <c r="G1182" i="5"/>
  <c r="I1182" i="5"/>
  <c r="F1182" i="5"/>
  <c r="R1182" i="5"/>
  <c r="J1182" i="5"/>
  <c r="H1182" i="5"/>
  <c r="H1294" i="5"/>
  <c r="J1294" i="5"/>
  <c r="H1398" i="5"/>
  <c r="J1398" i="5"/>
  <c r="I1398" i="5"/>
  <c r="R1398" i="5"/>
  <c r="F1398" i="5"/>
  <c r="G1582" i="5"/>
  <c r="R1582" i="5"/>
  <c r="F1582" i="5"/>
  <c r="I1582" i="5"/>
  <c r="J1582" i="5"/>
  <c r="H1582" i="5"/>
  <c r="R1606" i="5"/>
  <c r="F1606" i="5"/>
  <c r="I1606" i="5"/>
  <c r="J1606" i="5"/>
  <c r="H1606" i="5"/>
  <c r="H1694" i="5"/>
  <c r="J1694" i="5"/>
  <c r="G1694" i="5"/>
  <c r="R1694" i="5"/>
  <c r="F1694" i="5"/>
  <c r="I1694" i="5"/>
  <c r="H1734" i="5"/>
  <c r="G1734" i="5"/>
  <c r="F1734" i="5"/>
  <c r="I1734" i="5"/>
  <c r="J1734" i="5"/>
  <c r="R1734" i="5"/>
  <c r="I1806" i="5"/>
  <c r="H1806" i="5"/>
  <c r="F1806" i="5"/>
  <c r="J1806" i="5"/>
  <c r="R1806" i="5"/>
  <c r="H1870" i="5"/>
  <c r="J1870" i="5"/>
  <c r="I1870" i="5"/>
  <c r="J2318" i="5"/>
  <c r="F2318" i="5"/>
  <c r="H2318" i="5"/>
  <c r="R2318" i="5"/>
  <c r="I2318" i="5"/>
  <c r="I2382" i="5"/>
  <c r="H2382" i="5"/>
  <c r="F2382" i="5"/>
  <c r="J2382" i="5"/>
  <c r="R2382" i="5"/>
  <c r="G2382" i="5"/>
  <c r="H2486" i="5"/>
  <c r="R2486" i="5"/>
  <c r="J2486" i="5"/>
  <c r="F2486" i="5"/>
  <c r="I2486" i="5"/>
  <c r="G2486" i="5"/>
  <c r="G134" i="5"/>
  <c r="I134" i="5"/>
  <c r="F134" i="5"/>
  <c r="R134" i="5"/>
  <c r="H134" i="5"/>
  <c r="R294" i="5"/>
  <c r="H294" i="5"/>
  <c r="F294" i="5"/>
  <c r="I294" i="5"/>
  <c r="I526" i="5"/>
  <c r="H526" i="5"/>
  <c r="F526" i="5"/>
  <c r="R526" i="5"/>
  <c r="J526" i="5"/>
  <c r="J590" i="5"/>
  <c r="F590" i="5"/>
  <c r="R590" i="5"/>
  <c r="G590" i="5"/>
  <c r="H590" i="5"/>
  <c r="I590" i="5"/>
  <c r="I758" i="5"/>
  <c r="J758" i="5"/>
  <c r="H758" i="5"/>
  <c r="R758" i="5"/>
  <c r="F758" i="5"/>
  <c r="R814" i="5"/>
  <c r="F814" i="5"/>
  <c r="J814" i="5"/>
  <c r="H814" i="5"/>
  <c r="I814" i="5"/>
  <c r="J894" i="5"/>
  <c r="F894" i="5"/>
  <c r="R894" i="5"/>
  <c r="G894" i="5"/>
  <c r="H894" i="5"/>
  <c r="I894" i="5"/>
  <c r="I974" i="5"/>
  <c r="J974" i="5"/>
  <c r="H974" i="5"/>
  <c r="F974" i="5"/>
  <c r="G974" i="5"/>
  <c r="R974" i="5"/>
  <c r="H1078" i="5"/>
  <c r="F1078" i="5"/>
  <c r="R1078" i="5"/>
  <c r="I1078" i="5"/>
  <c r="J1078" i="5"/>
  <c r="H1214" i="5"/>
  <c r="I1214" i="5"/>
  <c r="R1214" i="5"/>
  <c r="F1214" i="5"/>
  <c r="J1214" i="5"/>
  <c r="F1334" i="5"/>
  <c r="I1334" i="5"/>
  <c r="R1334" i="5"/>
  <c r="J1334" i="5"/>
  <c r="H1334" i="5"/>
  <c r="F1446" i="5"/>
  <c r="H1446" i="5"/>
  <c r="R1446" i="5"/>
  <c r="J1446" i="5"/>
  <c r="I1446" i="5"/>
  <c r="R1478" i="5"/>
  <c r="J1478" i="5"/>
  <c r="F1478" i="5"/>
  <c r="I1478" i="5"/>
  <c r="H1478" i="5"/>
  <c r="F1526" i="5"/>
  <c r="I1526" i="5"/>
  <c r="R1526" i="5"/>
  <c r="J1526" i="5"/>
  <c r="H1526" i="5"/>
  <c r="I1558" i="5"/>
  <c r="H1558" i="5"/>
  <c r="G1558" i="5"/>
  <c r="J1558" i="5"/>
  <c r="R1558" i="5"/>
  <c r="F1558" i="5"/>
  <c r="R1614" i="5"/>
  <c r="F1614" i="5"/>
  <c r="J1614" i="5"/>
  <c r="H1614" i="5"/>
  <c r="I1614" i="5"/>
  <c r="G1614" i="5"/>
  <c r="J1670" i="5"/>
  <c r="F1670" i="5"/>
  <c r="R1670" i="5"/>
  <c r="H1670" i="5"/>
  <c r="I1670" i="5"/>
  <c r="H1774" i="5"/>
  <c r="R1774" i="5"/>
  <c r="I1774" i="5"/>
  <c r="F1774" i="5"/>
  <c r="J1774" i="5"/>
  <c r="J1902" i="5"/>
  <c r="R1902" i="5"/>
  <c r="H1902" i="5"/>
  <c r="I1902" i="5"/>
  <c r="F1902" i="5"/>
  <c r="I2014" i="5"/>
  <c r="H2014" i="5"/>
  <c r="F2014" i="5"/>
  <c r="R2014" i="5"/>
  <c r="J2014" i="5"/>
  <c r="G2014" i="5"/>
  <c r="F2086" i="5"/>
  <c r="J2086" i="5"/>
  <c r="H2086" i="5"/>
  <c r="R2086" i="5"/>
  <c r="I2086" i="5"/>
  <c r="H2246" i="5"/>
  <c r="I2246" i="5"/>
  <c r="R2246" i="5"/>
  <c r="F2246" i="5"/>
  <c r="J2246" i="5"/>
  <c r="H2286" i="5"/>
  <c r="R2286" i="5"/>
  <c r="J2286" i="5"/>
  <c r="I2286" i="5"/>
  <c r="F2286" i="5"/>
  <c r="R2358" i="5"/>
  <c r="J2358" i="5"/>
  <c r="F2358" i="5"/>
  <c r="H2358" i="5"/>
  <c r="I2358" i="5"/>
  <c r="F2406" i="5"/>
  <c r="H2406" i="5"/>
  <c r="R2406" i="5"/>
  <c r="I2406" i="5"/>
  <c r="J2406" i="5"/>
  <c r="J2462" i="5"/>
  <c r="H2462" i="5"/>
  <c r="I2462" i="5"/>
  <c r="F2462" i="5"/>
  <c r="R2462" i="5"/>
  <c r="G2462" i="5"/>
  <c r="I86" i="5"/>
  <c r="F86" i="5"/>
  <c r="R86" i="5"/>
  <c r="F110" i="5"/>
  <c r="H110" i="5"/>
  <c r="I110" i="5"/>
  <c r="G110" i="5"/>
  <c r="R110" i="5"/>
  <c r="R190" i="5"/>
  <c r="F190" i="5"/>
  <c r="H190" i="5"/>
  <c r="I190" i="5"/>
  <c r="G190" i="5"/>
  <c r="F238" i="5"/>
  <c r="I238" i="5"/>
  <c r="R238" i="5"/>
  <c r="G238" i="5"/>
  <c r="H238" i="5"/>
  <c r="H270" i="5"/>
  <c r="R270" i="5"/>
  <c r="I270" i="5"/>
  <c r="F270" i="5"/>
  <c r="H326" i="5"/>
  <c r="R326" i="5"/>
  <c r="F326" i="5"/>
  <c r="I326" i="5"/>
  <c r="G366" i="5"/>
  <c r="R366" i="5"/>
  <c r="H366" i="5"/>
  <c r="F366" i="5"/>
  <c r="I366" i="5"/>
  <c r="H398" i="5"/>
  <c r="J398" i="5"/>
  <c r="F398" i="5"/>
  <c r="R398" i="5"/>
  <c r="I398" i="5"/>
  <c r="G414" i="5"/>
  <c r="H414" i="5"/>
  <c r="J414" i="5"/>
  <c r="I414" i="5"/>
  <c r="F414" i="5"/>
  <c r="R414" i="5"/>
  <c r="I438" i="5"/>
  <c r="J438" i="5"/>
  <c r="R438" i="5"/>
  <c r="F438" i="5"/>
  <c r="H438" i="5"/>
  <c r="R470" i="5"/>
  <c r="J470" i="5"/>
  <c r="F470" i="5"/>
  <c r="H470" i="5"/>
  <c r="I470" i="5"/>
  <c r="G494" i="5"/>
  <c r="I494" i="5"/>
  <c r="F494" i="5"/>
  <c r="J494" i="5"/>
  <c r="R494" i="5"/>
  <c r="H494" i="5"/>
  <c r="H558" i="5"/>
  <c r="R558" i="5"/>
  <c r="J558" i="5"/>
  <c r="I558" i="5"/>
  <c r="F558" i="5"/>
  <c r="H598" i="5"/>
  <c r="F598" i="5"/>
  <c r="I598" i="5"/>
  <c r="G598" i="5"/>
  <c r="R598" i="5"/>
  <c r="J598" i="5"/>
  <c r="I638" i="5"/>
  <c r="R638" i="5"/>
  <c r="H638" i="5"/>
  <c r="J638" i="5"/>
  <c r="F638" i="5"/>
  <c r="J678" i="5"/>
  <c r="F678" i="5"/>
  <c r="R678" i="5"/>
  <c r="H678" i="5"/>
  <c r="I678" i="5"/>
  <c r="G678" i="5"/>
  <c r="H798" i="5"/>
  <c r="J798" i="5"/>
  <c r="R846" i="5"/>
  <c r="H846" i="5"/>
  <c r="J846" i="5"/>
  <c r="F846" i="5"/>
  <c r="I846" i="5"/>
  <c r="H926" i="5"/>
  <c r="I926" i="5"/>
  <c r="F926" i="5"/>
  <c r="R926" i="5"/>
  <c r="J926" i="5"/>
  <c r="F1038" i="5"/>
  <c r="J1038" i="5"/>
  <c r="I1038" i="5"/>
  <c r="H1038" i="5"/>
  <c r="R1038" i="5"/>
  <c r="I1302" i="5"/>
  <c r="R1302" i="5"/>
  <c r="G1302" i="5"/>
  <c r="H1302" i="5"/>
  <c r="F1302" i="5"/>
  <c r="J1302" i="5"/>
  <c r="G1366" i="5"/>
  <c r="H1366" i="5"/>
  <c r="F1366" i="5"/>
  <c r="I1366" i="5"/>
  <c r="R1366" i="5"/>
  <c r="J1366" i="5"/>
  <c r="H1454" i="5"/>
  <c r="R1454" i="5"/>
  <c r="J1454" i="5"/>
  <c r="F1454" i="5"/>
  <c r="I1454" i="5"/>
  <c r="J1590" i="5"/>
  <c r="H1590" i="5"/>
  <c r="F1590" i="5"/>
  <c r="R1590" i="5"/>
  <c r="I1590" i="5"/>
  <c r="F1638" i="5"/>
  <c r="J1638" i="5"/>
  <c r="R1638" i="5"/>
  <c r="H1638" i="5"/>
  <c r="I1638" i="5"/>
  <c r="H1702" i="5"/>
  <c r="J1702" i="5"/>
  <c r="G1702" i="5"/>
  <c r="R1702" i="5"/>
  <c r="F1702" i="5"/>
  <c r="I1702" i="5"/>
  <c r="H1742" i="5"/>
  <c r="I1742" i="5"/>
  <c r="R1742" i="5"/>
  <c r="F1742" i="5"/>
  <c r="J1742" i="5"/>
  <c r="J1814" i="5"/>
  <c r="H1814" i="5"/>
  <c r="R1814" i="5"/>
  <c r="I1814" i="5"/>
  <c r="G1814" i="5"/>
  <c r="F1814" i="5"/>
  <c r="J2038" i="5"/>
  <c r="R2038" i="5"/>
  <c r="I2038" i="5"/>
  <c r="H2038" i="5"/>
  <c r="F2038" i="5"/>
  <c r="J2102" i="5"/>
  <c r="G2102" i="5"/>
  <c r="R2102" i="5"/>
  <c r="H2102" i="5"/>
  <c r="F2102" i="5"/>
  <c r="I2102" i="5"/>
  <c r="I2150" i="5"/>
  <c r="J2150" i="5"/>
  <c r="H2150" i="5"/>
  <c r="F2150" i="5"/>
  <c r="R2150" i="5"/>
  <c r="I2182" i="5"/>
  <c r="F2182" i="5"/>
  <c r="H2182" i="5"/>
  <c r="J2182" i="5"/>
  <c r="R2182" i="5"/>
  <c r="H2222" i="5"/>
  <c r="I2222" i="5"/>
  <c r="J2222" i="5"/>
  <c r="F2222" i="5"/>
  <c r="R2222" i="5"/>
  <c r="G2222" i="5"/>
  <c r="J2326" i="5"/>
  <c r="G2326" i="5"/>
  <c r="F2326" i="5"/>
  <c r="H2326" i="5"/>
  <c r="R2326" i="5"/>
  <c r="I2326" i="5"/>
  <c r="J2422" i="5"/>
  <c r="H2422" i="5"/>
  <c r="I2422" i="5"/>
  <c r="F2422" i="5"/>
  <c r="R2422" i="5"/>
  <c r="F2446" i="5"/>
  <c r="J2446" i="5"/>
  <c r="R2446" i="5"/>
  <c r="H2446" i="5"/>
  <c r="R166" i="5"/>
  <c r="H166" i="5"/>
  <c r="I166" i="5"/>
  <c r="F166" i="5"/>
  <c r="F246" i="5"/>
  <c r="H246" i="5"/>
  <c r="I246" i="5"/>
  <c r="R246" i="5"/>
  <c r="R278" i="5"/>
  <c r="F278" i="5"/>
  <c r="H278" i="5"/>
  <c r="I278" i="5"/>
  <c r="G342" i="5"/>
  <c r="R342" i="5"/>
  <c r="I342" i="5"/>
  <c r="F342" i="5"/>
  <c r="H342" i="5"/>
  <c r="F446" i="5"/>
  <c r="H446" i="5"/>
  <c r="I446" i="5"/>
  <c r="R446" i="5"/>
  <c r="J446" i="5"/>
  <c r="G502" i="5"/>
  <c r="I502" i="5"/>
  <c r="J502" i="5"/>
  <c r="F502" i="5"/>
  <c r="R502" i="5"/>
  <c r="H502" i="5"/>
  <c r="J534" i="5"/>
  <c r="I534" i="5"/>
  <c r="R534" i="5"/>
  <c r="F534" i="5"/>
  <c r="H534" i="5"/>
  <c r="H718" i="5"/>
  <c r="J718" i="5"/>
  <c r="I718" i="5"/>
  <c r="F718" i="5"/>
  <c r="R718" i="5"/>
  <c r="G774" i="5"/>
  <c r="F774" i="5"/>
  <c r="H774" i="5"/>
  <c r="R774" i="5"/>
  <c r="I774" i="5"/>
  <c r="J774" i="5"/>
  <c r="I822" i="5"/>
  <c r="J822" i="5"/>
  <c r="F822" i="5"/>
  <c r="H822" i="5"/>
  <c r="R822" i="5"/>
  <c r="G902" i="5"/>
  <c r="I902" i="5"/>
  <c r="F902" i="5"/>
  <c r="R902" i="5"/>
  <c r="J902" i="5"/>
  <c r="H902" i="5"/>
  <c r="F982" i="5"/>
  <c r="J982" i="5"/>
  <c r="H982" i="5"/>
  <c r="R982" i="5"/>
  <c r="I982" i="5"/>
  <c r="F1006" i="5"/>
  <c r="I1006" i="5"/>
  <c r="J1006" i="5"/>
  <c r="H1006" i="5"/>
  <c r="R1006" i="5"/>
  <c r="J1046" i="5"/>
  <c r="I1046" i="5"/>
  <c r="R1046" i="5"/>
  <c r="F1046" i="5"/>
  <c r="H1046" i="5"/>
  <c r="F1094" i="5"/>
  <c r="R1094" i="5"/>
  <c r="I1094" i="5"/>
  <c r="H1094" i="5"/>
  <c r="J1094" i="5"/>
  <c r="R1126" i="5"/>
  <c r="F1126" i="5"/>
  <c r="H1126" i="5"/>
  <c r="J1126" i="5"/>
  <c r="I1126" i="5"/>
  <c r="R1190" i="5"/>
  <c r="I1190" i="5"/>
  <c r="F1190" i="5"/>
  <c r="J1190" i="5"/>
  <c r="H1190" i="5"/>
  <c r="G1222" i="5"/>
  <c r="I1222" i="5"/>
  <c r="R1222" i="5"/>
  <c r="H1222" i="5"/>
  <c r="J1222" i="5"/>
  <c r="F1222" i="5"/>
  <c r="R1278" i="5"/>
  <c r="F1278" i="5"/>
  <c r="J1278" i="5"/>
  <c r="H1278" i="5"/>
  <c r="I1278" i="5"/>
  <c r="I1406" i="5"/>
  <c r="J1406" i="5"/>
  <c r="F1406" i="5"/>
  <c r="R1406" i="5"/>
  <c r="H1406" i="5"/>
  <c r="J1422" i="5"/>
  <c r="F1422" i="5"/>
  <c r="R1422" i="5"/>
  <c r="H1422" i="5"/>
  <c r="I1422" i="5"/>
  <c r="G1454" i="5"/>
  <c r="R1486" i="5"/>
  <c r="H1486" i="5"/>
  <c r="I1486" i="5"/>
  <c r="F1486" i="5"/>
  <c r="J1486" i="5"/>
  <c r="H1534" i="5"/>
  <c r="I1534" i="5"/>
  <c r="J1534" i="5"/>
  <c r="R1534" i="5"/>
  <c r="F1534" i="5"/>
  <c r="G1534" i="5"/>
  <c r="G1566" i="5"/>
  <c r="F1566" i="5"/>
  <c r="H1566" i="5"/>
  <c r="R1566" i="5"/>
  <c r="I1566" i="5"/>
  <c r="J1566" i="5"/>
  <c r="G1590" i="5"/>
  <c r="H1654" i="5"/>
  <c r="J1654" i="5"/>
  <c r="G1654" i="5"/>
  <c r="F1654" i="5"/>
  <c r="R1654" i="5"/>
  <c r="I1654" i="5"/>
  <c r="J1678" i="5"/>
  <c r="I1678" i="5"/>
  <c r="F1678" i="5"/>
  <c r="H1678" i="5"/>
  <c r="R1678" i="5"/>
  <c r="G1790" i="5"/>
  <c r="I1790" i="5"/>
  <c r="H1790" i="5"/>
  <c r="F1790" i="5"/>
  <c r="R1790" i="5"/>
  <c r="J1790" i="5"/>
  <c r="I1886" i="5"/>
  <c r="R2062" i="5"/>
  <c r="G2062" i="5"/>
  <c r="J2062" i="5"/>
  <c r="H2062" i="5"/>
  <c r="I2062" i="5"/>
  <c r="F2062" i="5"/>
  <c r="R2254" i="5"/>
  <c r="J2254" i="5"/>
  <c r="F2254" i="5"/>
  <c r="I2254" i="5"/>
  <c r="H2294" i="5"/>
  <c r="R2294" i="5"/>
  <c r="G2294" i="5"/>
  <c r="I2294" i="5"/>
  <c r="F2294" i="5"/>
  <c r="J2294" i="5"/>
  <c r="I2366" i="5"/>
  <c r="R2366" i="5"/>
  <c r="H2366" i="5"/>
  <c r="J2366" i="5"/>
  <c r="F2366" i="5"/>
  <c r="H2390" i="5"/>
  <c r="J2390" i="5"/>
  <c r="R2390" i="5"/>
  <c r="F2390" i="5"/>
  <c r="I2390" i="5"/>
  <c r="G198" i="5"/>
  <c r="F198" i="5"/>
  <c r="R198" i="5"/>
  <c r="H198" i="5"/>
  <c r="I198" i="5"/>
  <c r="G246" i="5"/>
  <c r="R310" i="5"/>
  <c r="H310" i="5"/>
  <c r="F310" i="5"/>
  <c r="I310" i="5"/>
  <c r="F374" i="5"/>
  <c r="I374" i="5"/>
  <c r="G374" i="5"/>
  <c r="H374" i="5"/>
  <c r="R374" i="5"/>
  <c r="G446" i="5"/>
  <c r="G646" i="5"/>
  <c r="H646" i="5"/>
  <c r="R646" i="5"/>
  <c r="J646" i="5"/>
  <c r="F646" i="5"/>
  <c r="I646" i="5"/>
  <c r="J686" i="5"/>
  <c r="F686" i="5"/>
  <c r="I686" i="5"/>
  <c r="H686" i="5"/>
  <c r="R686" i="5"/>
  <c r="H734" i="5"/>
  <c r="R734" i="5"/>
  <c r="J734" i="5"/>
  <c r="F734" i="5"/>
  <c r="I734" i="5"/>
  <c r="J878" i="5"/>
  <c r="F878" i="5"/>
  <c r="G878" i="5"/>
  <c r="H878" i="5"/>
  <c r="R878" i="5"/>
  <c r="I878" i="5"/>
  <c r="F958" i="5"/>
  <c r="R958" i="5"/>
  <c r="H958" i="5"/>
  <c r="I958" i="5"/>
  <c r="J958" i="5"/>
  <c r="R1014" i="5"/>
  <c r="I1014" i="5"/>
  <c r="J1014" i="5"/>
  <c r="G1014" i="5"/>
  <c r="F1014" i="5"/>
  <c r="H1014" i="5"/>
  <c r="G1246" i="5"/>
  <c r="F1246" i="5"/>
  <c r="J1246" i="5"/>
  <c r="I1246" i="5"/>
  <c r="H1246" i="5"/>
  <c r="H1310" i="5"/>
  <c r="R1310" i="5"/>
  <c r="J1310" i="5"/>
  <c r="F1310" i="5"/>
  <c r="I1310" i="5"/>
  <c r="I1342" i="5"/>
  <c r="J1342" i="5"/>
  <c r="F1342" i="5"/>
  <c r="R1342" i="5"/>
  <c r="H1342" i="5"/>
  <c r="R1374" i="5"/>
  <c r="F1374" i="5"/>
  <c r="H1374" i="5"/>
  <c r="I1374" i="5"/>
  <c r="G1374" i="5"/>
  <c r="J1374" i="5"/>
  <c r="G1542" i="5"/>
  <c r="I1542" i="5"/>
  <c r="F1542" i="5"/>
  <c r="H1542" i="5"/>
  <c r="J1542" i="5"/>
  <c r="R1542" i="5"/>
  <c r="R1710" i="5"/>
  <c r="H1710" i="5"/>
  <c r="J1710" i="5"/>
  <c r="F1710" i="5"/>
  <c r="I1710" i="5"/>
  <c r="I1750" i="5"/>
  <c r="H1750" i="5"/>
  <c r="R1750" i="5"/>
  <c r="G1750" i="5"/>
  <c r="J1750" i="5"/>
  <c r="F1750" i="5"/>
  <c r="F1838" i="5"/>
  <c r="G1838" i="5"/>
  <c r="H1838" i="5"/>
  <c r="J1838" i="5"/>
  <c r="I1838" i="5"/>
  <c r="R1838" i="5"/>
  <c r="R1854" i="5"/>
  <c r="I1854" i="5"/>
  <c r="J1854" i="5"/>
  <c r="F1854" i="5"/>
  <c r="G1854" i="5"/>
  <c r="H1854" i="5"/>
  <c r="F1918" i="5"/>
  <c r="H1918" i="5"/>
  <c r="I1918" i="5"/>
  <c r="J1918" i="5"/>
  <c r="R1918" i="5"/>
  <c r="I1942" i="5"/>
  <c r="H1942" i="5"/>
  <c r="J1942" i="5"/>
  <c r="R1942" i="5"/>
  <c r="F1942" i="5"/>
  <c r="R1974" i="5"/>
  <c r="F1974" i="5"/>
  <c r="J1974" i="5"/>
  <c r="H1974" i="5"/>
  <c r="I1974" i="5"/>
  <c r="I2022" i="5"/>
  <c r="R2022" i="5"/>
  <c r="J2022" i="5"/>
  <c r="H2022" i="5"/>
  <c r="F2022" i="5"/>
  <c r="I2046" i="5"/>
  <c r="H2046" i="5"/>
  <c r="F2046" i="5"/>
  <c r="J2046" i="5"/>
  <c r="R2046" i="5"/>
  <c r="F2190" i="5"/>
  <c r="R2190" i="5"/>
  <c r="I2190" i="5"/>
  <c r="J2190" i="5"/>
  <c r="H2190" i="5"/>
  <c r="G2334" i="5"/>
  <c r="H2334" i="5"/>
  <c r="I2334" i="5"/>
  <c r="R2334" i="5"/>
  <c r="F2334" i="5"/>
  <c r="J2334" i="5"/>
  <c r="R2470" i="5"/>
  <c r="J2470" i="5"/>
  <c r="H2470" i="5"/>
  <c r="F2470" i="5"/>
  <c r="I2470" i="5"/>
  <c r="I2336" i="5"/>
  <c r="J2336" i="5"/>
  <c r="H2336" i="5"/>
  <c r="G2336" i="5"/>
  <c r="F2336" i="5"/>
  <c r="R2336" i="5"/>
  <c r="R1832" i="5"/>
  <c r="H1832" i="5"/>
  <c r="F1832" i="5"/>
  <c r="G1832" i="5"/>
  <c r="J1832" i="5"/>
  <c r="I1832" i="5"/>
  <c r="I94" i="5"/>
  <c r="H94" i="5"/>
  <c r="R94" i="5"/>
  <c r="F94" i="5"/>
  <c r="H118" i="5"/>
  <c r="I118" i="5"/>
  <c r="F118" i="5"/>
  <c r="R118" i="5"/>
  <c r="H150" i="5"/>
  <c r="R150" i="5"/>
  <c r="I150" i="5"/>
  <c r="F150" i="5"/>
  <c r="F174" i="5"/>
  <c r="R174" i="5"/>
  <c r="G174" i="5"/>
  <c r="H174" i="5"/>
  <c r="I174" i="5"/>
  <c r="I422" i="5"/>
  <c r="R422" i="5"/>
  <c r="J422" i="5"/>
  <c r="F422" i="5"/>
  <c r="H422" i="5"/>
  <c r="J454" i="5"/>
  <c r="G454" i="5"/>
  <c r="I454" i="5"/>
  <c r="F454" i="5"/>
  <c r="R454" i="5"/>
  <c r="H454" i="5"/>
  <c r="R478" i="5"/>
  <c r="H478" i="5"/>
  <c r="J478" i="5"/>
  <c r="I478" i="5"/>
  <c r="F478" i="5"/>
  <c r="G542" i="5"/>
  <c r="I542" i="5"/>
  <c r="F542" i="5"/>
  <c r="R542" i="5"/>
  <c r="H542" i="5"/>
  <c r="J542" i="5"/>
  <c r="H566" i="5"/>
  <c r="F566" i="5"/>
  <c r="I566" i="5"/>
  <c r="R566" i="5"/>
  <c r="J566" i="5"/>
  <c r="R654" i="5"/>
  <c r="F654" i="5"/>
  <c r="I654" i="5"/>
  <c r="H654" i="5"/>
  <c r="J654" i="5"/>
  <c r="G654" i="5"/>
  <c r="J782" i="5"/>
  <c r="H782" i="5"/>
  <c r="R782" i="5"/>
  <c r="I782" i="5"/>
  <c r="F782" i="5"/>
  <c r="H806" i="5"/>
  <c r="I806" i="5"/>
  <c r="F806" i="5"/>
  <c r="R806" i="5"/>
  <c r="J806" i="5"/>
  <c r="I854" i="5"/>
  <c r="R854" i="5"/>
  <c r="J854" i="5"/>
  <c r="H854" i="5"/>
  <c r="F854" i="5"/>
  <c r="J1198" i="5"/>
  <c r="H1198" i="5"/>
  <c r="I1198" i="5"/>
  <c r="F1198" i="5"/>
  <c r="R1198" i="5"/>
  <c r="I1494" i="5"/>
  <c r="J1494" i="5"/>
  <c r="H1494" i="5"/>
  <c r="R1494" i="5"/>
  <c r="F1494" i="5"/>
  <c r="F1598" i="5"/>
  <c r="I1598" i="5"/>
  <c r="H1598" i="5"/>
  <c r="R1598" i="5"/>
  <c r="J1598" i="5"/>
  <c r="I1622" i="5"/>
  <c r="H1622" i="5"/>
  <c r="J1622" i="5"/>
  <c r="R1622" i="5"/>
  <c r="F1622" i="5"/>
  <c r="G1686" i="5"/>
  <c r="H1686" i="5"/>
  <c r="R1686" i="5"/>
  <c r="I1686" i="5"/>
  <c r="J1686" i="5"/>
  <c r="F1686" i="5"/>
  <c r="I1998" i="5"/>
  <c r="R1998" i="5"/>
  <c r="J1998" i="5"/>
  <c r="H1998" i="5"/>
  <c r="F1998" i="5"/>
  <c r="R2070" i="5"/>
  <c r="J2070" i="5"/>
  <c r="F2070" i="5"/>
  <c r="H2070" i="5"/>
  <c r="I2070" i="5"/>
  <c r="F2118" i="5"/>
  <c r="R2118" i="5"/>
  <c r="I2118" i="5"/>
  <c r="H2118" i="5"/>
  <c r="J2118" i="5"/>
  <c r="F2230" i="5"/>
  <c r="R2230" i="5"/>
  <c r="H2230" i="5"/>
  <c r="I2230" i="5"/>
  <c r="J2230" i="5"/>
  <c r="F2262" i="5"/>
  <c r="R2262" i="5"/>
  <c r="H2262" i="5"/>
  <c r="I2262" i="5"/>
  <c r="J2262" i="5"/>
  <c r="I2430" i="5"/>
  <c r="F2430" i="5"/>
  <c r="H2430" i="5"/>
  <c r="J2430" i="5"/>
  <c r="R2430" i="5"/>
  <c r="H2344" i="5"/>
  <c r="F2344" i="5"/>
  <c r="J2344" i="5"/>
  <c r="G2344" i="5"/>
  <c r="R2344" i="5"/>
  <c r="I2344" i="5"/>
  <c r="I206" i="5"/>
  <c r="R206" i="5"/>
  <c r="H206" i="5"/>
  <c r="F206" i="5"/>
  <c r="H254" i="5"/>
  <c r="G254" i="5"/>
  <c r="R254" i="5"/>
  <c r="I254" i="5"/>
  <c r="F254" i="5"/>
  <c r="G286" i="5"/>
  <c r="G318" i="5"/>
  <c r="F350" i="5"/>
  <c r="I350" i="5"/>
  <c r="G350" i="5"/>
  <c r="R350" i="5"/>
  <c r="H350" i="5"/>
  <c r="H382" i="5"/>
  <c r="R382" i="5"/>
  <c r="I382" i="5"/>
  <c r="F382" i="5"/>
  <c r="R614" i="5"/>
  <c r="H614" i="5"/>
  <c r="I614" i="5"/>
  <c r="J614" i="5"/>
  <c r="F614" i="5"/>
  <c r="G630" i="5"/>
  <c r="F702" i="5"/>
  <c r="H702" i="5"/>
  <c r="G702" i="5"/>
  <c r="J702" i="5"/>
  <c r="I702" i="5"/>
  <c r="R702" i="5"/>
  <c r="G886" i="5"/>
  <c r="J910" i="5"/>
  <c r="R910" i="5"/>
  <c r="I910" i="5"/>
  <c r="H910" i="5"/>
  <c r="F910" i="5"/>
  <c r="R942" i="5"/>
  <c r="H942" i="5"/>
  <c r="F942" i="5"/>
  <c r="G942" i="5"/>
  <c r="I942" i="5"/>
  <c r="J942" i="5"/>
  <c r="G966" i="5"/>
  <c r="I990" i="5"/>
  <c r="F990" i="5"/>
  <c r="R990" i="5"/>
  <c r="H990" i="5"/>
  <c r="G990" i="5"/>
  <c r="J990" i="5"/>
  <c r="G1030" i="5"/>
  <c r="G1070" i="5"/>
  <c r="R1070" i="5"/>
  <c r="H1070" i="5"/>
  <c r="J1070" i="5"/>
  <c r="I1070" i="5"/>
  <c r="F1070" i="5"/>
  <c r="J1110" i="5"/>
  <c r="H1110" i="5"/>
  <c r="F1110" i="5"/>
  <c r="R1110" i="5"/>
  <c r="I1110" i="5"/>
  <c r="I1134" i="5"/>
  <c r="R1134" i="5"/>
  <c r="F1134" i="5"/>
  <c r="H1134" i="5"/>
  <c r="J1134" i="5"/>
  <c r="F1174" i="5"/>
  <c r="J1174" i="5"/>
  <c r="H1174" i="5"/>
  <c r="I1174" i="5"/>
  <c r="G1174" i="5"/>
  <c r="R1174" i="5"/>
  <c r="G1206" i="5"/>
  <c r="H1254" i="5"/>
  <c r="R1254" i="5"/>
  <c r="F1254" i="5"/>
  <c r="J1254" i="5"/>
  <c r="I1254" i="5"/>
  <c r="I1318" i="5"/>
  <c r="R1318" i="5"/>
  <c r="H1318" i="5"/>
  <c r="J1318" i="5"/>
  <c r="F1318" i="5"/>
  <c r="J1350" i="5"/>
  <c r="F1350" i="5"/>
  <c r="H1350" i="5"/>
  <c r="I1350" i="5"/>
  <c r="R1350" i="5"/>
  <c r="F1390" i="5"/>
  <c r="H1390" i="5"/>
  <c r="J1390" i="5"/>
  <c r="R1390" i="5"/>
  <c r="I1390" i="5"/>
  <c r="J1438" i="5"/>
  <c r="F1438" i="5"/>
  <c r="I1438" i="5"/>
  <c r="G1438" i="5"/>
  <c r="H1438" i="5"/>
  <c r="R1438" i="5"/>
  <c r="J1470" i="5"/>
  <c r="R1470" i="5"/>
  <c r="H1470" i="5"/>
  <c r="G1470" i="5"/>
  <c r="F1470" i="5"/>
  <c r="I1470" i="5"/>
  <c r="F1574" i="5"/>
  <c r="I1574" i="5"/>
  <c r="J1574" i="5"/>
  <c r="R1574" i="5"/>
  <c r="H1574" i="5"/>
  <c r="G1606" i="5"/>
  <c r="H1662" i="5"/>
  <c r="R1662" i="5"/>
  <c r="G1662" i="5"/>
  <c r="I1662" i="5"/>
  <c r="J1662" i="5"/>
  <c r="F1662" i="5"/>
  <c r="G1718" i="5"/>
  <c r="F1718" i="5"/>
  <c r="I1718" i="5"/>
  <c r="J1718" i="5"/>
  <c r="H1718" i="5"/>
  <c r="R1718" i="5"/>
  <c r="R1766" i="5"/>
  <c r="F1766" i="5"/>
  <c r="I1766" i="5"/>
  <c r="H1766" i="5"/>
  <c r="J1766" i="5"/>
  <c r="R1798" i="5"/>
  <c r="I1798" i="5"/>
  <c r="H1798" i="5"/>
  <c r="F1798" i="5"/>
  <c r="J1798" i="5"/>
  <c r="F1846" i="5"/>
  <c r="I1846" i="5"/>
  <c r="H1846" i="5"/>
  <c r="J1846" i="5"/>
  <c r="R1846" i="5"/>
  <c r="G1862" i="5"/>
  <c r="I1862" i="5"/>
  <c r="H1862" i="5"/>
  <c r="J1862" i="5"/>
  <c r="R1862" i="5"/>
  <c r="F1862" i="5"/>
  <c r="H1894" i="5"/>
  <c r="I1894" i="5"/>
  <c r="R1894" i="5"/>
  <c r="F1894" i="5"/>
  <c r="J1894" i="5"/>
  <c r="F1926" i="5"/>
  <c r="I1926" i="5"/>
  <c r="G1926" i="5"/>
  <c r="R1926" i="5"/>
  <c r="H1926" i="5"/>
  <c r="J1926" i="5"/>
  <c r="J1958" i="5"/>
  <c r="I1958" i="5"/>
  <c r="R1958" i="5"/>
  <c r="H1958" i="5"/>
  <c r="F1958" i="5"/>
  <c r="J1982" i="5"/>
  <c r="I1982" i="5"/>
  <c r="H1982" i="5"/>
  <c r="R1982" i="5"/>
  <c r="F1982" i="5"/>
  <c r="I2030" i="5"/>
  <c r="R2030" i="5"/>
  <c r="J2030" i="5"/>
  <c r="F2030" i="5"/>
  <c r="H2030" i="5"/>
  <c r="I2206" i="5"/>
  <c r="F2206" i="5"/>
  <c r="H2206" i="5"/>
  <c r="R2206" i="5"/>
  <c r="J2206" i="5"/>
  <c r="H2310" i="5"/>
  <c r="R2310" i="5"/>
  <c r="I2310" i="5"/>
  <c r="J2310" i="5"/>
  <c r="F2310" i="5"/>
  <c r="F2350" i="5"/>
  <c r="I2350" i="5"/>
  <c r="H2350" i="5"/>
  <c r="R2350" i="5"/>
  <c r="G2350" i="5"/>
  <c r="J2350" i="5"/>
  <c r="R2374" i="5"/>
  <c r="I2374" i="5"/>
  <c r="J2374" i="5"/>
  <c r="F2374" i="5"/>
  <c r="H2374" i="5"/>
  <c r="H2398" i="5"/>
  <c r="F2398" i="5"/>
  <c r="I2398" i="5"/>
  <c r="J2398" i="5"/>
  <c r="R2398" i="5"/>
  <c r="I2478" i="5"/>
  <c r="J2478" i="5"/>
  <c r="F2478" i="5"/>
  <c r="G2478" i="5"/>
  <c r="R2478" i="5"/>
  <c r="H2478" i="5"/>
  <c r="R2397" i="5"/>
  <c r="G2397" i="5"/>
  <c r="I2397" i="5"/>
  <c r="H2397" i="5"/>
  <c r="F2397" i="5"/>
  <c r="J2397" i="5"/>
  <c r="I829" i="5"/>
  <c r="R829" i="5"/>
  <c r="H829" i="5"/>
  <c r="J829" i="5"/>
  <c r="G829" i="5"/>
  <c r="F829" i="5"/>
  <c r="H1637" i="5"/>
  <c r="G1637" i="5"/>
  <c r="F1637" i="5"/>
  <c r="I1637" i="5"/>
  <c r="J1637" i="5"/>
  <c r="R1637" i="5"/>
  <c r="F117" i="5"/>
  <c r="H117" i="5"/>
  <c r="G117" i="5"/>
  <c r="R117" i="5"/>
  <c r="I117" i="5"/>
  <c r="F221" i="5"/>
  <c r="I221" i="5"/>
  <c r="G221" i="5"/>
  <c r="H221" i="5"/>
  <c r="R221" i="5"/>
  <c r="F333" i="5"/>
  <c r="I333" i="5"/>
  <c r="H333" i="5"/>
  <c r="R333" i="5"/>
  <c r="R469" i="5"/>
  <c r="H469" i="5"/>
  <c r="G469" i="5"/>
  <c r="J469" i="5"/>
  <c r="I469" i="5"/>
  <c r="F469" i="5"/>
  <c r="J549" i="5"/>
  <c r="H549" i="5"/>
  <c r="F549" i="5"/>
  <c r="R549" i="5"/>
  <c r="I549" i="5"/>
  <c r="G549" i="5"/>
  <c r="J677" i="5"/>
  <c r="R677" i="5"/>
  <c r="H677" i="5"/>
  <c r="I677" i="5"/>
  <c r="F677" i="5"/>
  <c r="G677" i="5"/>
  <c r="R893" i="5"/>
  <c r="I893" i="5"/>
  <c r="F893" i="5"/>
  <c r="G893" i="5"/>
  <c r="J893" i="5"/>
  <c r="H893" i="5"/>
  <c r="F1389" i="5"/>
  <c r="R1389" i="5"/>
  <c r="J1389" i="5"/>
  <c r="I1389" i="5"/>
  <c r="H1389" i="5"/>
  <c r="I1661" i="5"/>
  <c r="R1661" i="5"/>
  <c r="H1661" i="5"/>
  <c r="G1661" i="5"/>
  <c r="F1661" i="5"/>
  <c r="J1661" i="5"/>
  <c r="H2013" i="5"/>
  <c r="J2013" i="5"/>
  <c r="F2013" i="5"/>
  <c r="R2013" i="5"/>
  <c r="I2013" i="5"/>
  <c r="G2013" i="5"/>
  <c r="R2453" i="5"/>
  <c r="G2453" i="5"/>
  <c r="F2453" i="5"/>
  <c r="H2453" i="5"/>
  <c r="J2453" i="5"/>
  <c r="I2453" i="5"/>
  <c r="G1685" i="5"/>
  <c r="J1685" i="5"/>
  <c r="I1685" i="5"/>
  <c r="H1685" i="5"/>
  <c r="R1685" i="5"/>
  <c r="F1685" i="5"/>
  <c r="F613" i="5"/>
  <c r="G613" i="5"/>
  <c r="J613" i="5"/>
  <c r="I613" i="5"/>
  <c r="H613" i="5"/>
  <c r="R613" i="5"/>
  <c r="J605" i="5"/>
  <c r="H605" i="5"/>
  <c r="I605" i="5"/>
  <c r="R605" i="5"/>
  <c r="F605" i="5"/>
  <c r="F733" i="5"/>
  <c r="J733" i="5"/>
  <c r="R733" i="5"/>
  <c r="I733" i="5"/>
  <c r="G733" i="5"/>
  <c r="H733" i="5"/>
  <c r="J813" i="5"/>
  <c r="R813" i="5"/>
  <c r="G813" i="5"/>
  <c r="I813" i="5"/>
  <c r="F813" i="5"/>
  <c r="H813" i="5"/>
  <c r="H1013" i="5"/>
  <c r="G1013" i="5"/>
  <c r="R1013" i="5"/>
  <c r="I1013" i="5"/>
  <c r="J1013" i="5"/>
  <c r="F1013" i="5"/>
  <c r="F1109" i="5"/>
  <c r="J1109" i="5"/>
  <c r="H1109" i="5"/>
  <c r="G1109" i="5"/>
  <c r="R1109" i="5"/>
  <c r="I1109" i="5"/>
  <c r="I1205" i="5"/>
  <c r="F1205" i="5"/>
  <c r="J1205" i="5"/>
  <c r="H1205" i="5"/>
  <c r="G1205" i="5"/>
  <c r="R1205" i="5"/>
  <c r="F1317" i="5"/>
  <c r="R1317" i="5"/>
  <c r="J1317" i="5"/>
  <c r="G1317" i="5"/>
  <c r="I1317" i="5"/>
  <c r="H1317" i="5"/>
  <c r="G2301" i="5"/>
  <c r="J2301" i="5"/>
  <c r="F2301" i="5"/>
  <c r="H2301" i="5"/>
  <c r="R2301" i="5"/>
  <c r="I2301" i="5"/>
  <c r="F2389" i="5"/>
  <c r="J2389" i="5"/>
  <c r="R2389" i="5"/>
  <c r="I2389" i="5"/>
  <c r="G2389" i="5"/>
  <c r="H2389" i="5"/>
  <c r="J1061" i="5"/>
  <c r="I1061" i="5"/>
  <c r="H1061" i="5"/>
  <c r="F1061" i="5"/>
  <c r="R1061" i="5"/>
  <c r="G1061" i="5"/>
  <c r="F54" i="5"/>
  <c r="R54" i="5"/>
  <c r="H54" i="5"/>
  <c r="I54" i="5"/>
  <c r="G54" i="5"/>
  <c r="G229" i="5"/>
  <c r="R229" i="5"/>
  <c r="I229" i="5"/>
  <c r="H229" i="5"/>
  <c r="F229" i="5"/>
  <c r="H293" i="5"/>
  <c r="I293" i="5"/>
  <c r="F293" i="5"/>
  <c r="R293" i="5"/>
  <c r="G293" i="5"/>
  <c r="H341" i="5"/>
  <c r="F341" i="5"/>
  <c r="R341" i="5"/>
  <c r="I341" i="5"/>
  <c r="G341" i="5"/>
  <c r="G477" i="5"/>
  <c r="J477" i="5"/>
  <c r="R477" i="5"/>
  <c r="I477" i="5"/>
  <c r="H477" i="5"/>
  <c r="F477" i="5"/>
  <c r="R557" i="5"/>
  <c r="I557" i="5"/>
  <c r="G557" i="5"/>
  <c r="J557" i="5"/>
  <c r="F557" i="5"/>
  <c r="H557" i="5"/>
  <c r="I629" i="5"/>
  <c r="G629" i="5"/>
  <c r="R629" i="5"/>
  <c r="J629" i="5"/>
  <c r="H629" i="5"/>
  <c r="F629" i="5"/>
  <c r="J741" i="5"/>
  <c r="I741" i="5"/>
  <c r="H741" i="5"/>
  <c r="G741" i="5"/>
  <c r="R741" i="5"/>
  <c r="F741" i="5"/>
  <c r="R845" i="5"/>
  <c r="G845" i="5"/>
  <c r="F845" i="5"/>
  <c r="H845" i="5"/>
  <c r="I845" i="5"/>
  <c r="J845" i="5"/>
  <c r="I1165" i="5"/>
  <c r="G1165" i="5"/>
  <c r="J1165" i="5"/>
  <c r="R1165" i="5"/>
  <c r="H1165" i="5"/>
  <c r="F1165" i="5"/>
  <c r="R1421" i="5"/>
  <c r="I1421" i="5"/>
  <c r="F1421" i="5"/>
  <c r="H1421" i="5"/>
  <c r="J1421" i="5"/>
  <c r="F2189" i="5"/>
  <c r="I2189" i="5"/>
  <c r="R2189" i="5"/>
  <c r="H2189" i="5"/>
  <c r="J2189" i="5"/>
  <c r="J2469" i="5"/>
  <c r="F2469" i="5"/>
  <c r="H2469" i="5"/>
  <c r="I2469" i="5"/>
  <c r="R2469" i="5"/>
  <c r="I1573" i="5"/>
  <c r="F1573" i="5"/>
  <c r="J1573" i="5"/>
  <c r="R1573" i="5"/>
  <c r="H1573" i="5"/>
  <c r="G1573" i="5"/>
  <c r="F62" i="5"/>
  <c r="R62" i="5"/>
  <c r="H62" i="5"/>
  <c r="G62" i="5"/>
  <c r="I62" i="5"/>
  <c r="F421" i="5"/>
  <c r="H421" i="5"/>
  <c r="R421" i="5"/>
  <c r="I421" i="5"/>
  <c r="G421" i="5"/>
  <c r="J421" i="5"/>
  <c r="F941" i="5"/>
  <c r="H941" i="5"/>
  <c r="I941" i="5"/>
  <c r="J941" i="5"/>
  <c r="R941" i="5"/>
  <c r="I1021" i="5"/>
  <c r="R1021" i="5"/>
  <c r="G1021" i="5"/>
  <c r="H1021" i="5"/>
  <c r="F1021" i="5"/>
  <c r="J1021" i="5"/>
  <c r="G1117" i="5"/>
  <c r="I1117" i="5"/>
  <c r="H1117" i="5"/>
  <c r="J1117" i="5"/>
  <c r="R1117" i="5"/>
  <c r="F1117" i="5"/>
  <c r="F1245" i="5"/>
  <c r="J1245" i="5"/>
  <c r="I1245" i="5"/>
  <c r="R1245" i="5"/>
  <c r="G1245" i="5"/>
  <c r="H1245" i="5"/>
  <c r="R389" i="5"/>
  <c r="F389" i="5"/>
  <c r="H389" i="5"/>
  <c r="I389" i="5"/>
  <c r="G389" i="5"/>
  <c r="H749" i="5"/>
  <c r="R749" i="5"/>
  <c r="J749" i="5"/>
  <c r="G749" i="5"/>
  <c r="I749" i="5"/>
  <c r="I997" i="5"/>
  <c r="R997" i="5"/>
  <c r="G997" i="5"/>
  <c r="F997" i="5"/>
  <c r="J997" i="5"/>
  <c r="H997" i="5"/>
  <c r="R133" i="5"/>
  <c r="F133" i="5"/>
  <c r="H133" i="5"/>
  <c r="I133" i="5"/>
  <c r="G133" i="5"/>
  <c r="F261" i="5"/>
  <c r="R261" i="5"/>
  <c r="H261" i="5"/>
  <c r="I261" i="5"/>
  <c r="G261" i="5"/>
  <c r="G349" i="5"/>
  <c r="R349" i="5"/>
  <c r="F349" i="5"/>
  <c r="H349" i="5"/>
  <c r="I349" i="5"/>
  <c r="I485" i="5"/>
  <c r="G485" i="5"/>
  <c r="F485" i="5"/>
  <c r="J485" i="5"/>
  <c r="R485" i="5"/>
  <c r="H485" i="5"/>
  <c r="I581" i="5"/>
  <c r="H581" i="5"/>
  <c r="J581" i="5"/>
  <c r="R581" i="5"/>
  <c r="G581" i="5"/>
  <c r="F581" i="5"/>
  <c r="F757" i="5"/>
  <c r="H757" i="5"/>
  <c r="I757" i="5"/>
  <c r="G757" i="5"/>
  <c r="J757" i="5"/>
  <c r="R757" i="5"/>
  <c r="R1333" i="5"/>
  <c r="J1333" i="5"/>
  <c r="H1333" i="5"/>
  <c r="F1333" i="5"/>
  <c r="I1333" i="5"/>
  <c r="I1485" i="5"/>
  <c r="R1485" i="5"/>
  <c r="G1485" i="5"/>
  <c r="F1485" i="5"/>
  <c r="H1485" i="5"/>
  <c r="J1485" i="5"/>
  <c r="R1917" i="5"/>
  <c r="G1917" i="5"/>
  <c r="F1917" i="5"/>
  <c r="H1917" i="5"/>
  <c r="I1917" i="5"/>
  <c r="J1917" i="5"/>
  <c r="R2229" i="5"/>
  <c r="F2229" i="5"/>
  <c r="I2229" i="5"/>
  <c r="H2229" i="5"/>
  <c r="J2229" i="5"/>
  <c r="H2309" i="5"/>
  <c r="F2309" i="5"/>
  <c r="J2309" i="5"/>
  <c r="I2309" i="5"/>
  <c r="R2309" i="5"/>
  <c r="H2405" i="5"/>
  <c r="F2405" i="5"/>
  <c r="R2405" i="5"/>
  <c r="J2405" i="5"/>
  <c r="I2405" i="5"/>
  <c r="R1997" i="5"/>
  <c r="G1997" i="5"/>
  <c r="I1997" i="5"/>
  <c r="H1997" i="5"/>
  <c r="F1997" i="5"/>
  <c r="J1997" i="5"/>
  <c r="F173" i="5"/>
  <c r="I173" i="5"/>
  <c r="R173" i="5"/>
  <c r="G173" i="5"/>
  <c r="H173" i="5"/>
  <c r="F709" i="5"/>
  <c r="J709" i="5"/>
  <c r="H709" i="5"/>
  <c r="I709" i="5"/>
  <c r="R709" i="5"/>
  <c r="G709" i="5"/>
  <c r="F269" i="5"/>
  <c r="R269" i="5"/>
  <c r="H269" i="5"/>
  <c r="I269" i="5"/>
  <c r="G269" i="5"/>
  <c r="H325" i="5"/>
  <c r="G325" i="5"/>
  <c r="F325" i="5"/>
  <c r="I325" i="5"/>
  <c r="R325" i="5"/>
  <c r="I445" i="5"/>
  <c r="G445" i="5"/>
  <c r="J445" i="5"/>
  <c r="F445" i="5"/>
  <c r="H445" i="5"/>
  <c r="R445" i="5"/>
  <c r="R637" i="5"/>
  <c r="F637" i="5"/>
  <c r="H637" i="5"/>
  <c r="I637" i="5"/>
  <c r="J637" i="5"/>
  <c r="F701" i="5"/>
  <c r="R701" i="5"/>
  <c r="H701" i="5"/>
  <c r="I701" i="5"/>
  <c r="J701" i="5"/>
  <c r="H853" i="5"/>
  <c r="J853" i="5"/>
  <c r="I853" i="5"/>
  <c r="R853" i="5"/>
  <c r="G853" i="5"/>
  <c r="F853" i="5"/>
  <c r="J957" i="5"/>
  <c r="H957" i="5"/>
  <c r="I957" i="5"/>
  <c r="R957" i="5"/>
  <c r="F957" i="5"/>
  <c r="R1045" i="5"/>
  <c r="J1045" i="5"/>
  <c r="H1045" i="5"/>
  <c r="F1045" i="5"/>
  <c r="I1045" i="5"/>
  <c r="G1045" i="5"/>
  <c r="I1501" i="5"/>
  <c r="R1501" i="5"/>
  <c r="H1501" i="5"/>
  <c r="F1501" i="5"/>
  <c r="G1501" i="5"/>
  <c r="J1501" i="5"/>
  <c r="I1237" i="5"/>
  <c r="F1237" i="5"/>
  <c r="R1237" i="5"/>
  <c r="J1237" i="5"/>
  <c r="H1237" i="5"/>
  <c r="G1237" i="5"/>
  <c r="J501" i="5"/>
  <c r="H501" i="5"/>
  <c r="F501" i="5"/>
  <c r="G501" i="5"/>
  <c r="I501" i="5"/>
  <c r="R501" i="5"/>
  <c r="I1989" i="5"/>
  <c r="J1989" i="5"/>
  <c r="F1989" i="5"/>
  <c r="R1989" i="5"/>
  <c r="H1989" i="5"/>
  <c r="J1069" i="5"/>
  <c r="F1069" i="5"/>
  <c r="I1069" i="5"/>
  <c r="G1069" i="5"/>
  <c r="R1069" i="5"/>
  <c r="H1069" i="5"/>
  <c r="I2461" i="5"/>
  <c r="F2461" i="5"/>
  <c r="H2461" i="5"/>
  <c r="R2461" i="5"/>
  <c r="G2461" i="5"/>
  <c r="J2461" i="5"/>
  <c r="F38" i="5"/>
  <c r="I38" i="5"/>
  <c r="R38" i="5"/>
  <c r="H38" i="5"/>
  <c r="G38" i="5"/>
  <c r="R70" i="5"/>
  <c r="H70" i="5"/>
  <c r="I70" i="5"/>
  <c r="F70" i="5"/>
  <c r="G70" i="5"/>
  <c r="H149" i="5"/>
  <c r="R149" i="5"/>
  <c r="G149" i="5"/>
  <c r="F149" i="5"/>
  <c r="I149" i="5"/>
  <c r="G197" i="5"/>
  <c r="I197" i="5"/>
  <c r="H197" i="5"/>
  <c r="F197" i="5"/>
  <c r="R197" i="5"/>
  <c r="H717" i="5"/>
  <c r="F717" i="5"/>
  <c r="R717" i="5"/>
  <c r="G717" i="5"/>
  <c r="J717" i="5"/>
  <c r="I717" i="5"/>
  <c r="R1197" i="5"/>
  <c r="H1197" i="5"/>
  <c r="J1197" i="5"/>
  <c r="I1197" i="5"/>
  <c r="F1197" i="5"/>
  <c r="J1261" i="5"/>
  <c r="R1261" i="5"/>
  <c r="F1261" i="5"/>
  <c r="H1261" i="5"/>
  <c r="I1261" i="5"/>
  <c r="G1341" i="5"/>
  <c r="I1341" i="5"/>
  <c r="J1341" i="5"/>
  <c r="F1341" i="5"/>
  <c r="R1341" i="5"/>
  <c r="H1341" i="5"/>
  <c r="G1989" i="5"/>
  <c r="G2445" i="5"/>
  <c r="J2445" i="5"/>
  <c r="R2445" i="5"/>
  <c r="F2445" i="5"/>
  <c r="I2445" i="5"/>
  <c r="H2445" i="5"/>
  <c r="G525" i="5"/>
  <c r="H525" i="5"/>
  <c r="I525" i="5"/>
  <c r="F525" i="5"/>
  <c r="J525" i="5"/>
  <c r="R525" i="5"/>
  <c r="F837" i="5"/>
  <c r="I837" i="5"/>
  <c r="R837" i="5"/>
  <c r="H837" i="5"/>
  <c r="J837" i="5"/>
  <c r="G837" i="5"/>
  <c r="J1173" i="5"/>
  <c r="G1173" i="5"/>
  <c r="I1173" i="5"/>
  <c r="H1173" i="5"/>
  <c r="F1173" i="5"/>
  <c r="R1173" i="5"/>
  <c r="J397" i="5"/>
  <c r="G397" i="5"/>
  <c r="F397" i="5"/>
  <c r="H397" i="5"/>
  <c r="R397" i="5"/>
  <c r="I397" i="5"/>
  <c r="F46" i="5"/>
  <c r="G46" i="5"/>
  <c r="H46" i="5"/>
  <c r="R46" i="5"/>
  <c r="I46" i="5"/>
  <c r="F165" i="5"/>
  <c r="R165" i="5"/>
  <c r="H165" i="5"/>
  <c r="I165" i="5"/>
  <c r="G165" i="5"/>
  <c r="G333" i="5"/>
  <c r="F461" i="5"/>
  <c r="R461" i="5"/>
  <c r="G461" i="5"/>
  <c r="J461" i="5"/>
  <c r="H461" i="5"/>
  <c r="I461" i="5"/>
  <c r="I517" i="5"/>
  <c r="R517" i="5"/>
  <c r="H517" i="5"/>
  <c r="G517" i="5"/>
  <c r="F517" i="5"/>
  <c r="J517" i="5"/>
  <c r="F589" i="5"/>
  <c r="H589" i="5"/>
  <c r="R589" i="5"/>
  <c r="I589" i="5"/>
  <c r="G589" i="5"/>
  <c r="J589" i="5"/>
  <c r="R669" i="5"/>
  <c r="J669" i="5"/>
  <c r="G669" i="5"/>
  <c r="F669" i="5"/>
  <c r="I669" i="5"/>
  <c r="H669" i="5"/>
  <c r="J805" i="5"/>
  <c r="R805" i="5"/>
  <c r="G805" i="5"/>
  <c r="I805" i="5"/>
  <c r="F805" i="5"/>
  <c r="H805" i="5"/>
  <c r="I861" i="5"/>
  <c r="J861" i="5"/>
  <c r="H861" i="5"/>
  <c r="G861" i="5"/>
  <c r="F861" i="5"/>
  <c r="R861" i="5"/>
  <c r="G965" i="5"/>
  <c r="R965" i="5"/>
  <c r="H965" i="5"/>
  <c r="I965" i="5"/>
  <c r="J965" i="5"/>
  <c r="F965" i="5"/>
  <c r="F1077" i="5"/>
  <c r="G1077" i="5"/>
  <c r="J1077" i="5"/>
  <c r="I1077" i="5"/>
  <c r="R1077" i="5"/>
  <c r="H1077" i="5"/>
  <c r="G1269" i="5"/>
  <c r="J1269" i="5"/>
  <c r="H1269" i="5"/>
  <c r="R1269" i="5"/>
  <c r="I1269" i="5"/>
  <c r="F1269" i="5"/>
  <c r="F1301" i="5"/>
  <c r="H1301" i="5"/>
  <c r="R1301" i="5"/>
  <c r="J1301" i="5"/>
  <c r="I1301" i="5"/>
  <c r="G1389" i="5"/>
  <c r="I43" i="5"/>
  <c r="H43" i="5"/>
  <c r="F43" i="5"/>
  <c r="R43" i="5"/>
  <c r="AA14" i="4" a="1"/>
  <c r="AA14" i="4"/>
  <c r="AA15" i="4" a="1"/>
  <c r="B31" i="4"/>
  <c r="A18" i="6"/>
  <c r="F40" i="6"/>
  <c r="F51" i="6" s="1"/>
  <c r="B32" i="4"/>
  <c r="A19" i="6"/>
  <c r="F41" i="6"/>
  <c r="H41" i="6" s="1"/>
  <c r="D41" i="6" s="1"/>
  <c r="AA15" i="4"/>
  <c r="B33" i="4"/>
  <c r="A20" i="6"/>
  <c r="F42" i="6"/>
  <c r="F53" i="6" s="1"/>
  <c r="F18" i="6"/>
  <c r="H18" i="6"/>
  <c r="F19" i="6"/>
  <c r="H19" i="6"/>
  <c r="F20" i="6"/>
  <c r="O33" i="4"/>
  <c r="P57" i="4"/>
  <c r="B105" i="4" s="1"/>
  <c r="A86" i="6" s="1"/>
  <c r="B123" i="4"/>
  <c r="A101" i="6" s="1"/>
  <c r="O32" i="4"/>
  <c r="P56" i="4"/>
  <c r="B80" i="4" s="1"/>
  <c r="A63" i="6" s="1"/>
  <c r="B104" i="4"/>
  <c r="A85" i="6"/>
  <c r="B92" i="4"/>
  <c r="A74" i="6" s="1"/>
  <c r="B56" i="4"/>
  <c r="A41" i="6"/>
  <c r="P45" i="4"/>
  <c r="B45" i="4"/>
  <c r="A31" i="6"/>
  <c r="P44" i="4"/>
  <c r="B44" i="4" s="1"/>
  <c r="A30" i="6" s="1"/>
  <c r="D19" i="6"/>
  <c r="F116" i="6"/>
  <c r="A116" i="6"/>
  <c r="F117" i="6"/>
  <c r="A117" i="6"/>
  <c r="H42" i="6"/>
  <c r="D42" i="6" s="1"/>
  <c r="F52" i="6"/>
  <c r="H52" i="6"/>
  <c r="F63" i="6"/>
  <c r="H63" i="6" s="1"/>
  <c r="D63" i="6" s="1"/>
  <c r="F100" i="6"/>
  <c r="H100" i="6"/>
  <c r="D100" i="6" s="1"/>
  <c r="F30" i="6"/>
  <c r="H30" i="6" s="1"/>
  <c r="F31" i="6"/>
  <c r="H31" i="6"/>
  <c r="K117" i="6" s="1"/>
  <c r="D31" i="6"/>
  <c r="D52" i="6"/>
  <c r="F29" i="6"/>
  <c r="H29" i="6"/>
  <c r="D29" i="6" s="1"/>
  <c r="A115" i="6"/>
  <c r="D18" i="6"/>
  <c r="O31" i="4"/>
  <c r="P43" i="4"/>
  <c r="B43" i="4"/>
  <c r="A29" i="6"/>
  <c r="P55" i="4"/>
  <c r="B55" i="4" s="1"/>
  <c r="A40" i="6" s="1"/>
  <c r="AA16" i="4" a="1"/>
  <c r="AA16" i="4"/>
  <c r="A118" i="6"/>
  <c r="AA17" i="4" a="1"/>
  <c r="AA17" i="4"/>
  <c r="A119" i="6"/>
  <c r="B34" i="4"/>
  <c r="A21" i="6"/>
  <c r="F43" i="6"/>
  <c r="F118" i="6" s="1"/>
  <c r="F21" i="6"/>
  <c r="H43" i="6"/>
  <c r="D43" i="6" s="1"/>
  <c r="F32" i="6"/>
  <c r="H32" i="6" s="1"/>
  <c r="O34" i="4"/>
  <c r="P46" i="4"/>
  <c r="B46" i="4"/>
  <c r="A32" i="6"/>
  <c r="P58" i="4"/>
  <c r="B70" i="4" s="1"/>
  <c r="A54" i="6" s="1"/>
  <c r="B58" i="4"/>
  <c r="A43" i="6" s="1"/>
  <c r="B82" i="4"/>
  <c r="A65" i="6"/>
  <c r="B94" i="4"/>
  <c r="A76" i="6" s="1"/>
  <c r="B106" i="4"/>
  <c r="A87" i="6" s="1"/>
  <c r="B35" i="4"/>
  <c r="O35" i="4"/>
  <c r="P59" i="4"/>
  <c r="B95" i="4" s="1"/>
  <c r="A77" i="6" s="1"/>
  <c r="P47" i="4"/>
  <c r="B47" i="4"/>
  <c r="A33" i="6" s="1"/>
  <c r="A22" i="6"/>
  <c r="F22" i="6"/>
  <c r="H22" i="6"/>
  <c r="D22" i="6"/>
  <c r="F33" i="6"/>
  <c r="F44" i="6"/>
  <c r="H44" i="6" s="1"/>
  <c r="D44" i="6" s="1"/>
  <c r="AA18" i="4" a="1"/>
  <c r="AA18" i="4"/>
  <c r="AA19" i="4" a="1"/>
  <c r="AA19" i="4"/>
  <c r="AA20" i="4" a="1"/>
  <c r="AA20" i="4"/>
  <c r="B38" i="4"/>
  <c r="O38" i="4"/>
  <c r="P62" i="4"/>
  <c r="B128" i="4"/>
  <c r="A106" i="6"/>
  <c r="B110" i="4"/>
  <c r="A91" i="6"/>
  <c r="B98" i="4"/>
  <c r="A80" i="6"/>
  <c r="B86" i="4"/>
  <c r="A69" i="6"/>
  <c r="B74" i="4"/>
  <c r="A58" i="6"/>
  <c r="B62" i="4"/>
  <c r="A47" i="6"/>
  <c r="P50" i="4"/>
  <c r="B50" i="4"/>
  <c r="A36" i="6"/>
  <c r="A25" i="6"/>
  <c r="B37" i="4"/>
  <c r="A24" i="6"/>
  <c r="O37" i="4"/>
  <c r="P49" i="4"/>
  <c r="B49" i="4"/>
  <c r="A35" i="6"/>
  <c r="P61" i="4"/>
  <c r="B61" i="4"/>
  <c r="A46" i="6"/>
  <c r="B73" i="4"/>
  <c r="A57" i="6"/>
  <c r="B85" i="4"/>
  <c r="A68" i="6"/>
  <c r="B97" i="4"/>
  <c r="A79" i="6"/>
  <c r="B109" i="4"/>
  <c r="A90" i="6"/>
  <c r="B127" i="4"/>
  <c r="A105" i="6"/>
  <c r="B36" i="4"/>
  <c r="O36" i="4"/>
  <c r="P60" i="4"/>
  <c r="B126" i="4"/>
  <c r="A104" i="6"/>
  <c r="B108" i="4"/>
  <c r="A89" i="6"/>
  <c r="B96" i="4"/>
  <c r="A78" i="6"/>
  <c r="B84" i="4"/>
  <c r="A67" i="6"/>
  <c r="B72" i="4"/>
  <c r="A56" i="6"/>
  <c r="B60" i="4"/>
  <c r="A45" i="6"/>
  <c r="P48" i="4"/>
  <c r="B48" i="4"/>
  <c r="A34" i="6"/>
  <c r="A23" i="6"/>
  <c r="A120" i="6"/>
  <c r="A121" i="6"/>
  <c r="A122" i="6"/>
  <c r="AA21" i="4" a="1"/>
  <c r="AA21" i="4"/>
  <c r="A123" i="6"/>
  <c r="B39" i="4"/>
  <c r="O39" i="4"/>
  <c r="P63" i="4"/>
  <c r="B129" i="4"/>
  <c r="A107" i="6"/>
  <c r="B111" i="4"/>
  <c r="A92" i="6"/>
  <c r="AA22" i="4"/>
  <c r="AA23" i="4"/>
  <c r="Q53" i="4"/>
  <c r="B65" i="4" s="1"/>
  <c r="A49" i="6" s="1"/>
  <c r="B99" i="4"/>
  <c r="A81" i="6"/>
  <c r="B87" i="4"/>
  <c r="A70" i="6"/>
  <c r="B75" i="4"/>
  <c r="A59" i="6"/>
  <c r="B63" i="4"/>
  <c r="A48" i="6"/>
  <c r="P51" i="4"/>
  <c r="B51" i="4"/>
  <c r="A37" i="6"/>
  <c r="Q41" i="4"/>
  <c r="B41" i="4" s="1"/>
  <c r="A27" i="6" s="1"/>
  <c r="A26" i="6"/>
  <c r="T26" i="5"/>
  <c r="T25" i="5"/>
  <c r="T24" i="5"/>
  <c r="T21" i="5"/>
  <c r="T22" i="5"/>
  <c r="T16" i="5"/>
  <c r="T14" i="5"/>
  <c r="T23" i="5"/>
  <c r="T27" i="5"/>
  <c r="T15" i="5"/>
  <c r="T13" i="5"/>
  <c r="G1004" i="5" l="1"/>
  <c r="G1932" i="5"/>
  <c r="G1068" i="5"/>
  <c r="G748" i="5"/>
  <c r="G548" i="5"/>
  <c r="S37" i="5"/>
  <c r="T37" i="5"/>
  <c r="V2452" i="5"/>
  <c r="AB2452" i="5"/>
  <c r="G2452" i="5"/>
  <c r="V2412" i="5"/>
  <c r="AB2412" i="5"/>
  <c r="G2412" i="5"/>
  <c r="V2380" i="5"/>
  <c r="AB2380" i="5"/>
  <c r="G2380" i="5"/>
  <c r="V2348" i="5"/>
  <c r="AB2348" i="5"/>
  <c r="V2308" i="5"/>
  <c r="AB2308" i="5"/>
  <c r="G2308" i="5"/>
  <c r="V2268" i="5"/>
  <c r="AB2268" i="5"/>
  <c r="G2268" i="5"/>
  <c r="V2212" i="5"/>
  <c r="AB2212" i="5"/>
  <c r="V2172" i="5"/>
  <c r="AB2172" i="5"/>
  <c r="V2132" i="5"/>
  <c r="AB2132" i="5"/>
  <c r="G2132" i="5"/>
  <c r="V2092" i="5"/>
  <c r="AB2092" i="5"/>
  <c r="V2068" i="5"/>
  <c r="AB2068" i="5"/>
  <c r="G2068" i="5"/>
  <c r="V2020" i="5"/>
  <c r="AB2020" i="5"/>
  <c r="G2020" i="5"/>
  <c r="V1980" i="5"/>
  <c r="AB1980" i="5"/>
  <c r="V1940" i="5"/>
  <c r="AB1940" i="5"/>
  <c r="G1940" i="5"/>
  <c r="V1892" i="5"/>
  <c r="AB1892" i="5"/>
  <c r="G1892" i="5"/>
  <c r="V1852" i="5"/>
  <c r="AB1852" i="5"/>
  <c r="G1852" i="5"/>
  <c r="V1812" i="5"/>
  <c r="AB1812" i="5"/>
  <c r="V1772" i="5"/>
  <c r="AB1772" i="5"/>
  <c r="G1772" i="5"/>
  <c r="V1732" i="5"/>
  <c r="AB1732" i="5"/>
  <c r="G1732" i="5"/>
  <c r="V1692" i="5"/>
  <c r="AB1692" i="5"/>
  <c r="G1692" i="5"/>
  <c r="V1652" i="5"/>
  <c r="AB1652" i="5"/>
  <c r="AB1612" i="5"/>
  <c r="V1612" i="5"/>
  <c r="V1580" i="5"/>
  <c r="AB1580" i="5"/>
  <c r="G1580" i="5"/>
  <c r="V1540" i="5"/>
  <c r="AB1540" i="5"/>
  <c r="G1540" i="5"/>
  <c r="V1508" i="5"/>
  <c r="AB1508" i="5"/>
  <c r="G1508" i="5"/>
  <c r="V1468" i="5"/>
  <c r="AB1468" i="5"/>
  <c r="V1436" i="5"/>
  <c r="AB1436" i="5"/>
  <c r="G1436" i="5"/>
  <c r="V1396" i="5"/>
  <c r="AB1396" i="5"/>
  <c r="G1396" i="5"/>
  <c r="V1356" i="5"/>
  <c r="AB1356" i="5"/>
  <c r="V1324" i="5"/>
  <c r="AB1324" i="5"/>
  <c r="G1324" i="5"/>
  <c r="V1284" i="5"/>
  <c r="AB1284" i="5"/>
  <c r="V1236" i="5"/>
  <c r="AB1236" i="5"/>
  <c r="G1236" i="5"/>
  <c r="V1148" i="5"/>
  <c r="AB1148" i="5"/>
  <c r="G1148" i="5"/>
  <c r="V844" i="5"/>
  <c r="G844" i="5" s="1"/>
  <c r="AB844" i="5"/>
  <c r="G1612" i="5"/>
  <c r="G1356" i="5"/>
  <c r="G1468" i="5"/>
  <c r="V2468" i="5"/>
  <c r="AB2468" i="5"/>
  <c r="V2428" i="5"/>
  <c r="G2428" i="5" s="1"/>
  <c r="AB2428" i="5"/>
  <c r="V2388" i="5"/>
  <c r="AB2388" i="5"/>
  <c r="G2388" i="5"/>
  <c r="V2340" i="5"/>
  <c r="AB2340" i="5"/>
  <c r="V2300" i="5"/>
  <c r="AB2300" i="5"/>
  <c r="V2244" i="5"/>
  <c r="AB2244" i="5"/>
  <c r="G2244" i="5"/>
  <c r="V2204" i="5"/>
  <c r="AB2204" i="5"/>
  <c r="V2164" i="5"/>
  <c r="AB2164" i="5"/>
  <c r="G2164" i="5"/>
  <c r="V2108" i="5"/>
  <c r="AB2108" i="5"/>
  <c r="V2060" i="5"/>
  <c r="AB2060" i="5"/>
  <c r="V2028" i="5"/>
  <c r="E2028" i="5" s="1"/>
  <c r="X2028" i="5" s="1"/>
  <c r="AB2028" i="5"/>
  <c r="V1988" i="5"/>
  <c r="AB1988" i="5"/>
  <c r="G1988" i="5"/>
  <c r="V1948" i="5"/>
  <c r="AB1948" i="5"/>
  <c r="V1916" i="5"/>
  <c r="AB1916" i="5"/>
  <c r="G1916" i="5"/>
  <c r="V1876" i="5"/>
  <c r="AB1876" i="5"/>
  <c r="G1876" i="5"/>
  <c r="V1836" i="5"/>
  <c r="AB1836" i="5"/>
  <c r="G1836" i="5"/>
  <c r="V1804" i="5"/>
  <c r="AB1804" i="5"/>
  <c r="G1804" i="5"/>
  <c r="AB1764" i="5"/>
  <c r="V1764" i="5"/>
  <c r="G1764" i="5" s="1"/>
  <c r="V1724" i="5"/>
  <c r="AB1724" i="5"/>
  <c r="G1724" i="5"/>
  <c r="V1684" i="5"/>
  <c r="AB1684" i="5"/>
  <c r="G1684" i="5"/>
  <c r="V1644" i="5"/>
  <c r="AB1644" i="5"/>
  <c r="V1604" i="5"/>
  <c r="G1604" i="5" s="1"/>
  <c r="AB1604" i="5"/>
  <c r="V1572" i="5"/>
  <c r="AB1572" i="5"/>
  <c r="G1572" i="5"/>
  <c r="V1532" i="5"/>
  <c r="AB1532" i="5"/>
  <c r="V1492" i="5"/>
  <c r="AB1492" i="5"/>
  <c r="V1452" i="5"/>
  <c r="AB1452" i="5"/>
  <c r="G1452" i="5"/>
  <c r="V1412" i="5"/>
  <c r="G1412" i="5" s="1"/>
  <c r="AB1412" i="5"/>
  <c r="V1372" i="5"/>
  <c r="G1372" i="5" s="1"/>
  <c r="AB1372" i="5"/>
  <c r="V1332" i="5"/>
  <c r="AB1332" i="5"/>
  <c r="G1332" i="5"/>
  <c r="V1300" i="5"/>
  <c r="AB1300" i="5"/>
  <c r="AB1260" i="5"/>
  <c r="V1260" i="5"/>
  <c r="V1220" i="5"/>
  <c r="AB1220" i="5"/>
  <c r="G1220" i="5"/>
  <c r="V1188" i="5"/>
  <c r="AB1188" i="5"/>
  <c r="V1156" i="5"/>
  <c r="G1156" i="5" s="1"/>
  <c r="AB1156" i="5"/>
  <c r="V1124" i="5"/>
  <c r="AB1124" i="5"/>
  <c r="G1124" i="5"/>
  <c r="V1092" i="5"/>
  <c r="AB1092" i="5"/>
  <c r="V1060" i="5"/>
  <c r="AB1060" i="5"/>
  <c r="G1060" i="5"/>
  <c r="V1028" i="5"/>
  <c r="AB1028" i="5"/>
  <c r="G1028" i="5"/>
  <c r="V996" i="5"/>
  <c r="AB996" i="5"/>
  <c r="G996" i="5"/>
  <c r="V964" i="5"/>
  <c r="AB964" i="5"/>
  <c r="G964" i="5"/>
  <c r="V940" i="5"/>
  <c r="AB940" i="5"/>
  <c r="V916" i="5"/>
  <c r="G916" i="5" s="1"/>
  <c r="AB916" i="5"/>
  <c r="V892" i="5"/>
  <c r="G892" i="5" s="1"/>
  <c r="AB892" i="5"/>
  <c r="V860" i="5"/>
  <c r="AB860" i="5"/>
  <c r="V836" i="5"/>
  <c r="G836" i="5" s="1"/>
  <c r="AB836" i="5"/>
  <c r="V804" i="5"/>
  <c r="AB804" i="5"/>
  <c r="G804" i="5"/>
  <c r="V780" i="5"/>
  <c r="AB780" i="5"/>
  <c r="V740" i="5"/>
  <c r="AB740" i="5"/>
  <c r="G740" i="5"/>
  <c r="V716" i="5"/>
  <c r="AB716" i="5"/>
  <c r="G716" i="5"/>
  <c r="AB692" i="5"/>
  <c r="V692" i="5"/>
  <c r="G692" i="5" s="1"/>
  <c r="V668" i="5"/>
  <c r="G668" i="5" s="1"/>
  <c r="AB668" i="5"/>
  <c r="V644" i="5"/>
  <c r="AB644" i="5"/>
  <c r="V620" i="5"/>
  <c r="G620" i="5" s="1"/>
  <c r="AB620" i="5"/>
  <c r="V604" i="5"/>
  <c r="AB604" i="5"/>
  <c r="G604" i="5"/>
  <c r="V580" i="5"/>
  <c r="AB580" i="5"/>
  <c r="V556" i="5"/>
  <c r="AB556" i="5"/>
  <c r="G556" i="5"/>
  <c r="V532" i="5"/>
  <c r="AB532" i="5"/>
  <c r="G532" i="5"/>
  <c r="V508" i="5"/>
  <c r="G508" i="5" s="1"/>
  <c r="AB508" i="5"/>
  <c r="V484" i="5"/>
  <c r="G484" i="5" s="1"/>
  <c r="AB484" i="5"/>
  <c r="V460" i="5"/>
  <c r="AB460" i="5"/>
  <c r="V436" i="5"/>
  <c r="G436" i="5" s="1"/>
  <c r="AB436" i="5"/>
  <c r="V412" i="5"/>
  <c r="G412" i="5" s="1"/>
  <c r="AB412" i="5"/>
  <c r="V388" i="5"/>
  <c r="AB388" i="5"/>
  <c r="V364" i="5"/>
  <c r="G364" i="5" s="1"/>
  <c r="AB364" i="5"/>
  <c r="V316" i="5"/>
  <c r="AB316" i="5"/>
  <c r="G316" i="5"/>
  <c r="E276" i="5"/>
  <c r="X276" i="5" s="1"/>
  <c r="J276" i="5"/>
  <c r="V260" i="5"/>
  <c r="G260" i="5" s="1"/>
  <c r="AB260" i="5"/>
  <c r="V228" i="5"/>
  <c r="AB228" i="5"/>
  <c r="G228" i="5"/>
  <c r="V212" i="5"/>
  <c r="V196" i="5"/>
  <c r="G196" i="5" s="1"/>
  <c r="AB196" i="5"/>
  <c r="V180" i="5"/>
  <c r="G180" i="5" s="1"/>
  <c r="V156" i="5"/>
  <c r="AB156" i="5"/>
  <c r="V140" i="5"/>
  <c r="G140" i="5" s="1"/>
  <c r="AB140" i="5"/>
  <c r="AB108" i="5"/>
  <c r="V108" i="5"/>
  <c r="V92" i="5"/>
  <c r="AB92" i="5"/>
  <c r="V76" i="5"/>
  <c r="AB76" i="5"/>
  <c r="G76" i="5"/>
  <c r="V60" i="5"/>
  <c r="AB60" i="5"/>
  <c r="G60" i="5"/>
  <c r="V44" i="5"/>
  <c r="AB44" i="5"/>
  <c r="H276" i="5"/>
  <c r="G108" i="5"/>
  <c r="V2476" i="5"/>
  <c r="AB2476" i="5"/>
  <c r="G2476" i="5"/>
  <c r="V2444" i="5"/>
  <c r="AB2444" i="5"/>
  <c r="G2444" i="5"/>
  <c r="V2396" i="5"/>
  <c r="G2396" i="5" s="1"/>
  <c r="AB2396" i="5"/>
  <c r="V2364" i="5"/>
  <c r="AB2364" i="5"/>
  <c r="V2324" i="5"/>
  <c r="AB2324" i="5"/>
  <c r="V2284" i="5"/>
  <c r="G2284" i="5" s="1"/>
  <c r="AB2284" i="5"/>
  <c r="V2260" i="5"/>
  <c r="AB2260" i="5"/>
  <c r="V2220" i="5"/>
  <c r="AB2220" i="5"/>
  <c r="V2180" i="5"/>
  <c r="AB2180" i="5"/>
  <c r="V2140" i="5"/>
  <c r="AB2140" i="5"/>
  <c r="G2140" i="5"/>
  <c r="V2100" i="5"/>
  <c r="AB2100" i="5"/>
  <c r="V2052" i="5"/>
  <c r="AB2052" i="5"/>
  <c r="G2052" i="5"/>
  <c r="V2012" i="5"/>
  <c r="AB2012" i="5"/>
  <c r="G2012" i="5"/>
  <c r="V1972" i="5"/>
  <c r="G1972" i="5" s="1"/>
  <c r="AB1972" i="5"/>
  <c r="V1932" i="5"/>
  <c r="AB1932" i="5"/>
  <c r="V1900" i="5"/>
  <c r="AB1900" i="5"/>
  <c r="G1900" i="5"/>
  <c r="AB1868" i="5"/>
  <c r="V1868" i="5"/>
  <c r="G1868" i="5"/>
  <c r="V1828" i="5"/>
  <c r="AB1828" i="5"/>
  <c r="G1828" i="5"/>
  <c r="V1788" i="5"/>
  <c r="AB1788" i="5"/>
  <c r="V1756" i="5"/>
  <c r="G1756" i="5" s="1"/>
  <c r="AB1756" i="5"/>
  <c r="V1716" i="5"/>
  <c r="AB1716" i="5"/>
  <c r="G1716" i="5"/>
  <c r="V1668" i="5"/>
  <c r="AB1668" i="5"/>
  <c r="V1636" i="5"/>
  <c r="G1636" i="5" s="1"/>
  <c r="AB1636" i="5"/>
  <c r="V1596" i="5"/>
  <c r="AB1596" i="5"/>
  <c r="G1596" i="5"/>
  <c r="V1556" i="5"/>
  <c r="AB1556" i="5"/>
  <c r="V1516" i="5"/>
  <c r="G1516" i="5" s="1"/>
  <c r="AB1516" i="5"/>
  <c r="V1484" i="5"/>
  <c r="AB1484" i="5"/>
  <c r="G1484" i="5"/>
  <c r="V1444" i="5"/>
  <c r="AB1444" i="5"/>
  <c r="V1404" i="5"/>
  <c r="G1404" i="5" s="1"/>
  <c r="AB1404" i="5"/>
  <c r="V1364" i="5"/>
  <c r="AB1364" i="5"/>
  <c r="V1316" i="5"/>
  <c r="AB1316" i="5"/>
  <c r="G1316" i="5"/>
  <c r="V1276" i="5"/>
  <c r="R1276" i="5" s="1"/>
  <c r="AB1276" i="5"/>
  <c r="V1244" i="5"/>
  <c r="AB1244" i="5"/>
  <c r="G1244" i="5"/>
  <c r="V1204" i="5"/>
  <c r="AB1204" i="5"/>
  <c r="G1204" i="5"/>
  <c r="V1172" i="5"/>
  <c r="G1172" i="5" s="1"/>
  <c r="AB1172" i="5"/>
  <c r="V1116" i="5"/>
  <c r="AB1116" i="5"/>
  <c r="G1116" i="5"/>
  <c r="V1084" i="5"/>
  <c r="AB1084" i="5"/>
  <c r="V1052" i="5"/>
  <c r="AB1052" i="5"/>
  <c r="V1020" i="5"/>
  <c r="AB1020" i="5"/>
  <c r="G1020" i="5"/>
  <c r="V988" i="5"/>
  <c r="G988" i="5" s="1"/>
  <c r="AB988" i="5"/>
  <c r="V956" i="5"/>
  <c r="G956" i="5" s="1"/>
  <c r="AB956" i="5"/>
  <c r="V924" i="5"/>
  <c r="AB924" i="5"/>
  <c r="V876" i="5"/>
  <c r="AB876" i="5"/>
  <c r="V812" i="5"/>
  <c r="G812" i="5" s="1"/>
  <c r="AB812" i="5"/>
  <c r="V772" i="5"/>
  <c r="AB772" i="5"/>
  <c r="V756" i="5"/>
  <c r="G756" i="5" s="1"/>
  <c r="AB756" i="5"/>
  <c r="V732" i="5"/>
  <c r="G732" i="5"/>
  <c r="AB732" i="5"/>
  <c r="V708" i="5"/>
  <c r="G708" i="5" s="1"/>
  <c r="AB708" i="5"/>
  <c r="V676" i="5"/>
  <c r="AB676" i="5"/>
  <c r="G676" i="5"/>
  <c r="V652" i="5"/>
  <c r="AB652" i="5"/>
  <c r="V628" i="5"/>
  <c r="AB628" i="5"/>
  <c r="G628" i="5"/>
  <c r="V596" i="5"/>
  <c r="AB596" i="5"/>
  <c r="G596" i="5"/>
  <c r="V572" i="5"/>
  <c r="G572" i="5" s="1"/>
  <c r="AB572" i="5"/>
  <c r="V548" i="5"/>
  <c r="AB548" i="5"/>
  <c r="V524" i="5"/>
  <c r="AB524" i="5"/>
  <c r="G524" i="5"/>
  <c r="V500" i="5"/>
  <c r="G500" i="5" s="1"/>
  <c r="AB500" i="5"/>
  <c r="V476" i="5"/>
  <c r="G476" i="5" s="1"/>
  <c r="AB476" i="5"/>
  <c r="V452" i="5"/>
  <c r="AB452" i="5"/>
  <c r="V428" i="5"/>
  <c r="AB428" i="5"/>
  <c r="G428" i="5"/>
  <c r="V396" i="5"/>
  <c r="G396" i="5" s="1"/>
  <c r="AB396" i="5"/>
  <c r="AB348" i="5"/>
  <c r="V348" i="5"/>
  <c r="AB324" i="5"/>
  <c r="V324" i="5"/>
  <c r="G324" i="5"/>
  <c r="V300" i="5"/>
  <c r="AB300" i="5"/>
  <c r="G300" i="5"/>
  <c r="V284" i="5"/>
  <c r="AB284" i="5"/>
  <c r="V244" i="5"/>
  <c r="G244" i="5" s="1"/>
  <c r="AB172" i="5"/>
  <c r="V172" i="5"/>
  <c r="G172" i="5" s="1"/>
  <c r="F276" i="5"/>
  <c r="G1284" i="5"/>
  <c r="G2180" i="5"/>
  <c r="I276" i="5"/>
  <c r="G2108" i="5"/>
  <c r="G1556" i="5"/>
  <c r="V2484" i="5"/>
  <c r="AB2484" i="5"/>
  <c r="V2436" i="5"/>
  <c r="AB2436" i="5"/>
  <c r="G2436" i="5"/>
  <c r="V2404" i="5"/>
  <c r="AB2404" i="5"/>
  <c r="G2404" i="5"/>
  <c r="V2356" i="5"/>
  <c r="G2356" i="5" s="1"/>
  <c r="AB2356" i="5"/>
  <c r="V2316" i="5"/>
  <c r="G2316" i="5" s="1"/>
  <c r="AB2316" i="5"/>
  <c r="AB2276" i="5"/>
  <c r="V2276" i="5"/>
  <c r="V2236" i="5"/>
  <c r="G2236" i="5" s="1"/>
  <c r="AB2236" i="5"/>
  <c r="V2196" i="5"/>
  <c r="AB2196" i="5"/>
  <c r="V2156" i="5"/>
  <c r="AB2156" i="5"/>
  <c r="V2124" i="5"/>
  <c r="AB2124" i="5"/>
  <c r="G2124" i="5"/>
  <c r="V2084" i="5"/>
  <c r="AB2084" i="5"/>
  <c r="G2084" i="5"/>
  <c r="V2044" i="5"/>
  <c r="AB2044" i="5"/>
  <c r="V2004" i="5"/>
  <c r="AB2004" i="5"/>
  <c r="G2004" i="5"/>
  <c r="V1964" i="5"/>
  <c r="AB1964" i="5"/>
  <c r="V1924" i="5"/>
  <c r="AB1924" i="5"/>
  <c r="V1884" i="5"/>
  <c r="AB1884" i="5"/>
  <c r="V1844" i="5"/>
  <c r="AB1844" i="5"/>
  <c r="G1844" i="5"/>
  <c r="V1796" i="5"/>
  <c r="AB1796" i="5"/>
  <c r="V1748" i="5"/>
  <c r="AB1748" i="5"/>
  <c r="G1748" i="5"/>
  <c r="V1700" i="5"/>
  <c r="AB1700" i="5"/>
  <c r="V1660" i="5"/>
  <c r="AB1660" i="5"/>
  <c r="V1620" i="5"/>
  <c r="AB1620" i="5"/>
  <c r="G1620" i="5"/>
  <c r="V1564" i="5"/>
  <c r="AB1564" i="5"/>
  <c r="G1564" i="5"/>
  <c r="V1524" i="5"/>
  <c r="G1524" i="5" s="1"/>
  <c r="AB1524" i="5"/>
  <c r="V1476" i="5"/>
  <c r="AB1476" i="5"/>
  <c r="G1476" i="5"/>
  <c r="V1428" i="5"/>
  <c r="AB1428" i="5"/>
  <c r="V1380" i="5"/>
  <c r="G1380" i="5" s="1"/>
  <c r="AB1380" i="5"/>
  <c r="V1340" i="5"/>
  <c r="AB1340" i="5"/>
  <c r="G1340" i="5"/>
  <c r="V1292" i="5"/>
  <c r="G1292" i="5" s="1"/>
  <c r="AB1292" i="5"/>
  <c r="V1252" i="5"/>
  <c r="AB1252" i="5"/>
  <c r="G1252" i="5"/>
  <c r="V1212" i="5"/>
  <c r="AB1212" i="5"/>
  <c r="V1180" i="5"/>
  <c r="AB1180" i="5"/>
  <c r="V1140" i="5"/>
  <c r="AB1140" i="5"/>
  <c r="G1140" i="5"/>
  <c r="V1108" i="5"/>
  <c r="AB1108" i="5"/>
  <c r="G1108" i="5"/>
  <c r="V1076" i="5"/>
  <c r="G1076" i="5" s="1"/>
  <c r="AB1076" i="5"/>
  <c r="V1044" i="5"/>
  <c r="G1044" i="5" s="1"/>
  <c r="AB1044" i="5"/>
  <c r="V1012" i="5"/>
  <c r="AB1012" i="5"/>
  <c r="V972" i="5"/>
  <c r="G972" i="5" s="1"/>
  <c r="AB972" i="5"/>
  <c r="V932" i="5"/>
  <c r="AB932" i="5"/>
  <c r="G932" i="5"/>
  <c r="V900" i="5"/>
  <c r="AB900" i="5"/>
  <c r="V868" i="5"/>
  <c r="AB868" i="5"/>
  <c r="G868" i="5"/>
  <c r="V828" i="5"/>
  <c r="AB828" i="5"/>
  <c r="G828" i="5"/>
  <c r="V788" i="5"/>
  <c r="G788" i="5" s="1"/>
  <c r="AB788" i="5"/>
  <c r="AB748" i="5"/>
  <c r="V748" i="5"/>
  <c r="V724" i="5"/>
  <c r="AB724" i="5"/>
  <c r="V700" i="5"/>
  <c r="AB700" i="5"/>
  <c r="V660" i="5"/>
  <c r="AB660" i="5"/>
  <c r="G660" i="5"/>
  <c r="V636" i="5"/>
  <c r="AB636" i="5"/>
  <c r="G636" i="5"/>
  <c r="V612" i="5"/>
  <c r="G612" i="5" s="1"/>
  <c r="AB612" i="5"/>
  <c r="V588" i="5"/>
  <c r="AB588" i="5"/>
  <c r="V564" i="5"/>
  <c r="AB564" i="5"/>
  <c r="G564" i="5"/>
  <c r="V540" i="5"/>
  <c r="AB540" i="5"/>
  <c r="V516" i="5"/>
  <c r="AB516" i="5"/>
  <c r="G516" i="5"/>
  <c r="V492" i="5"/>
  <c r="AB492" i="5"/>
  <c r="G492" i="5"/>
  <c r="V468" i="5"/>
  <c r="G468" i="5" s="1"/>
  <c r="AB468" i="5"/>
  <c r="V444" i="5"/>
  <c r="G444" i="5" s="1"/>
  <c r="AB444" i="5"/>
  <c r="V420" i="5"/>
  <c r="AB420" i="5"/>
  <c r="V404" i="5"/>
  <c r="G404" i="5" s="1"/>
  <c r="AB404" i="5"/>
  <c r="V380" i="5"/>
  <c r="AB380" i="5"/>
  <c r="G380" i="5"/>
  <c r="V356" i="5"/>
  <c r="AB356" i="5"/>
  <c r="V332" i="5"/>
  <c r="G332" i="5" s="1"/>
  <c r="AB332" i="5"/>
  <c r="V308" i="5"/>
  <c r="G308" i="5" s="1"/>
  <c r="V292" i="5"/>
  <c r="AB292" i="5"/>
  <c r="V268" i="5"/>
  <c r="G268" i="5" s="1"/>
  <c r="AB268" i="5"/>
  <c r="V252" i="5"/>
  <c r="AB252" i="5"/>
  <c r="G252" i="5"/>
  <c r="V236" i="5"/>
  <c r="AB236" i="5"/>
  <c r="AB220" i="5"/>
  <c r="V220" i="5"/>
  <c r="G220" i="5" s="1"/>
  <c r="V204" i="5"/>
  <c r="AB204" i="5"/>
  <c r="G204" i="5"/>
  <c r="V188" i="5"/>
  <c r="G188" i="5" s="1"/>
  <c r="AB188" i="5"/>
  <c r="V164" i="5"/>
  <c r="G164" i="5" s="1"/>
  <c r="AB164" i="5"/>
  <c r="V148" i="5"/>
  <c r="AB148" i="5"/>
  <c r="G148" i="5"/>
  <c r="V132" i="5"/>
  <c r="AB132" i="5"/>
  <c r="AB116" i="5"/>
  <c r="V116" i="5"/>
  <c r="V100" i="5"/>
  <c r="AB100" i="5"/>
  <c r="V84" i="5"/>
  <c r="AB84" i="5"/>
  <c r="V68" i="5"/>
  <c r="G68" i="5" s="1"/>
  <c r="AB68" i="5"/>
  <c r="V52" i="5"/>
  <c r="AB52" i="5"/>
  <c r="G52" i="5"/>
  <c r="V36" i="5"/>
  <c r="AB36" i="5"/>
  <c r="G1364" i="5"/>
  <c r="G276" i="5"/>
  <c r="G924" i="5"/>
  <c r="G2300" i="5"/>
  <c r="G1652" i="5"/>
  <c r="G1668" i="5"/>
  <c r="G588" i="5"/>
  <c r="V2492" i="5"/>
  <c r="AB2492" i="5"/>
  <c r="V2460" i="5"/>
  <c r="AB2460" i="5"/>
  <c r="V2420" i="5"/>
  <c r="AB2420" i="5"/>
  <c r="G2420" i="5"/>
  <c r="V2372" i="5"/>
  <c r="G2372" i="5" s="1"/>
  <c r="AB2372" i="5"/>
  <c r="V2332" i="5"/>
  <c r="AB2332" i="5"/>
  <c r="G2332" i="5"/>
  <c r="V2292" i="5"/>
  <c r="AB2292" i="5"/>
  <c r="V2252" i="5"/>
  <c r="G2252" i="5" s="1"/>
  <c r="AB2252" i="5"/>
  <c r="V2228" i="5"/>
  <c r="AB2228" i="5"/>
  <c r="G2228" i="5"/>
  <c r="V2188" i="5"/>
  <c r="AB2188" i="5"/>
  <c r="V2148" i="5"/>
  <c r="AB2148" i="5"/>
  <c r="G2148" i="5"/>
  <c r="V2116" i="5"/>
  <c r="AB2116" i="5"/>
  <c r="V2076" i="5"/>
  <c r="AB2076" i="5"/>
  <c r="V2036" i="5"/>
  <c r="F2036" i="5" s="1"/>
  <c r="AB2036" i="5"/>
  <c r="V1996" i="5"/>
  <c r="AB1996" i="5"/>
  <c r="G1996" i="5"/>
  <c r="V1956" i="5"/>
  <c r="AB1956" i="5"/>
  <c r="V1908" i="5"/>
  <c r="G1908" i="5" s="1"/>
  <c r="AB1908" i="5"/>
  <c r="V1860" i="5"/>
  <c r="AB1860" i="5"/>
  <c r="G1860" i="5"/>
  <c r="V1820" i="5"/>
  <c r="AB1820" i="5"/>
  <c r="V1780" i="5"/>
  <c r="AB1780" i="5"/>
  <c r="G1780" i="5"/>
  <c r="V1740" i="5"/>
  <c r="AB1740" i="5"/>
  <c r="AB1708" i="5"/>
  <c r="V1708" i="5"/>
  <c r="G1708" i="5" s="1"/>
  <c r="AB1676" i="5"/>
  <c r="V1676" i="5"/>
  <c r="G1676" i="5"/>
  <c r="AB1628" i="5"/>
  <c r="V1628" i="5"/>
  <c r="V1588" i="5"/>
  <c r="AB1588" i="5"/>
  <c r="V1548" i="5"/>
  <c r="G1548" i="5" s="1"/>
  <c r="AB1548" i="5"/>
  <c r="V1500" i="5"/>
  <c r="AB1500" i="5"/>
  <c r="G1500" i="5"/>
  <c r="V1460" i="5"/>
  <c r="G1460" i="5" s="1"/>
  <c r="AB1460" i="5"/>
  <c r="V1420" i="5"/>
  <c r="AB1420" i="5"/>
  <c r="G1420" i="5"/>
  <c r="V1388" i="5"/>
  <c r="AB1388" i="5"/>
  <c r="G1388" i="5"/>
  <c r="V1348" i="5"/>
  <c r="G1348" i="5" s="1"/>
  <c r="AB1348" i="5"/>
  <c r="V1308" i="5"/>
  <c r="AB1308" i="5"/>
  <c r="G1308" i="5"/>
  <c r="V1268" i="5"/>
  <c r="AB1268" i="5"/>
  <c r="G1268" i="5"/>
  <c r="V1228" i="5"/>
  <c r="G1228" i="5" s="1"/>
  <c r="AB1228" i="5"/>
  <c r="V1196" i="5"/>
  <c r="AB1196" i="5"/>
  <c r="AB1164" i="5"/>
  <c r="V1164" i="5"/>
  <c r="G1164" i="5"/>
  <c r="V1132" i="5"/>
  <c r="G1132" i="5" s="1"/>
  <c r="AB1132" i="5"/>
  <c r="V1100" i="5"/>
  <c r="AB1100" i="5"/>
  <c r="G1100" i="5"/>
  <c r="V1068" i="5"/>
  <c r="AB1068" i="5"/>
  <c r="AB1036" i="5"/>
  <c r="V1036" i="5"/>
  <c r="G1036" i="5" s="1"/>
  <c r="V1004" i="5"/>
  <c r="AB1004" i="5"/>
  <c r="V980" i="5"/>
  <c r="AB980" i="5"/>
  <c r="G980" i="5"/>
  <c r="V948" i="5"/>
  <c r="AB948" i="5"/>
  <c r="V908" i="5"/>
  <c r="AB908" i="5"/>
  <c r="V884" i="5"/>
  <c r="AB884" i="5"/>
  <c r="G884" i="5"/>
  <c r="V852" i="5"/>
  <c r="AB852" i="5"/>
  <c r="V820" i="5"/>
  <c r="AB820" i="5"/>
  <c r="G820" i="5"/>
  <c r="V796" i="5"/>
  <c r="AB796" i="5"/>
  <c r="G796" i="5"/>
  <c r="V764" i="5"/>
  <c r="G764" i="5" s="1"/>
  <c r="AB764" i="5"/>
  <c r="V684" i="5"/>
  <c r="AB684" i="5"/>
  <c r="G684" i="5"/>
  <c r="G1492" i="5"/>
  <c r="G1884" i="5"/>
  <c r="R276" i="5"/>
  <c r="G1700" i="5"/>
  <c r="G2100" i="5"/>
  <c r="G1052" i="5"/>
  <c r="G1788" i="5"/>
  <c r="G1740" i="5"/>
  <c r="G2220" i="5"/>
  <c r="G1260" i="5"/>
  <c r="G1964" i="5"/>
  <c r="G2212" i="5"/>
  <c r="G1812" i="5"/>
  <c r="S2287" i="5"/>
  <c r="T2287" i="5"/>
  <c r="S2151" i="5"/>
  <c r="T2151" i="5"/>
  <c r="S1831" i="5"/>
  <c r="T1831" i="5"/>
  <c r="S1783" i="5"/>
  <c r="T1783" i="5"/>
  <c r="T1103" i="5"/>
  <c r="S1103" i="5"/>
  <c r="T951" i="5"/>
  <c r="S951" i="5"/>
  <c r="T839" i="5"/>
  <c r="S839" i="5"/>
  <c r="T671" i="5"/>
  <c r="S671" i="5"/>
  <c r="T503" i="5"/>
  <c r="S503" i="5"/>
  <c r="T415" i="5"/>
  <c r="S415" i="5"/>
  <c r="E1424" i="5"/>
  <c r="X1424" i="5" s="1"/>
  <c r="F1424" i="5"/>
  <c r="T2494" i="5"/>
  <c r="S2494" i="5"/>
  <c r="T2390" i="5"/>
  <c r="S2390" i="5"/>
  <c r="T2222" i="5"/>
  <c r="S2222" i="5"/>
  <c r="T2158" i="5"/>
  <c r="S2158" i="5"/>
  <c r="T2150" i="5"/>
  <c r="S2150" i="5"/>
  <c r="T1998" i="5"/>
  <c r="S1998" i="5"/>
  <c r="S2030" i="5"/>
  <c r="S2366" i="5"/>
  <c r="S2478" i="5"/>
  <c r="S1798" i="5"/>
  <c r="S2006" i="5"/>
  <c r="S2382" i="5"/>
  <c r="AB2443" i="5"/>
  <c r="AB2427" i="5"/>
  <c r="AB2395" i="5"/>
  <c r="AB2363" i="5"/>
  <c r="AB2331" i="5"/>
  <c r="AB2299" i="5"/>
  <c r="AB2267" i="5"/>
  <c r="AB2235" i="5"/>
  <c r="AB2059" i="5"/>
  <c r="V1696" i="5"/>
  <c r="V2491" i="5"/>
  <c r="AB2491" i="5"/>
  <c r="V2483" i="5"/>
  <c r="AB2483" i="5"/>
  <c r="V2459" i="5"/>
  <c r="AB2459" i="5"/>
  <c r="V2451" i="5"/>
  <c r="AB2451" i="5"/>
  <c r="V2435" i="5"/>
  <c r="AB2435" i="5"/>
  <c r="V2419" i="5"/>
  <c r="AB2419" i="5"/>
  <c r="V2411" i="5"/>
  <c r="AB2411" i="5"/>
  <c r="V2403" i="5"/>
  <c r="AB2403" i="5"/>
  <c r="V2387" i="5"/>
  <c r="AB2387" i="5"/>
  <c r="V2379" i="5"/>
  <c r="AB2379" i="5"/>
  <c r="V2371" i="5"/>
  <c r="AB2371" i="5"/>
  <c r="V2355" i="5"/>
  <c r="AB2355" i="5"/>
  <c r="V2347" i="5"/>
  <c r="AB2347" i="5"/>
  <c r="V2339" i="5"/>
  <c r="AB2339" i="5"/>
  <c r="V2323" i="5"/>
  <c r="AB2323" i="5"/>
  <c r="V2315" i="5"/>
  <c r="AB2315" i="5"/>
  <c r="V2307" i="5"/>
  <c r="AB2307" i="5"/>
  <c r="V2291" i="5"/>
  <c r="AB2291" i="5"/>
  <c r="V2283" i="5"/>
  <c r="AB2283" i="5"/>
  <c r="V2275" i="5"/>
  <c r="AB2275" i="5"/>
  <c r="V2259" i="5"/>
  <c r="AB2259" i="5"/>
  <c r="V2251" i="5"/>
  <c r="AB2251" i="5"/>
  <c r="V2243" i="5"/>
  <c r="AB2243" i="5"/>
  <c r="V2227" i="5"/>
  <c r="AB2227" i="5"/>
  <c r="V2219" i="5"/>
  <c r="AB2219" i="5"/>
  <c r="V2211" i="5"/>
  <c r="AB2211" i="5"/>
  <c r="V2195" i="5"/>
  <c r="AB2195" i="5"/>
  <c r="V2179" i="5"/>
  <c r="AB2179" i="5"/>
  <c r="V2171" i="5"/>
  <c r="AB2171" i="5"/>
  <c r="V2163" i="5"/>
  <c r="AB2163" i="5"/>
  <c r="V2147" i="5"/>
  <c r="AB2147" i="5"/>
  <c r="V2139" i="5"/>
  <c r="AB2139" i="5"/>
  <c r="V2131" i="5"/>
  <c r="AB2131" i="5"/>
  <c r="V2115" i="5"/>
  <c r="AB2115" i="5"/>
  <c r="V2099" i="5"/>
  <c r="AB2099" i="5"/>
  <c r="V2091" i="5"/>
  <c r="AB2091" i="5"/>
  <c r="V2083" i="5"/>
  <c r="AB2083" i="5"/>
  <c r="V2075" i="5"/>
  <c r="AB2075" i="5"/>
  <c r="V2067" i="5"/>
  <c r="AB2067" i="5"/>
  <c r="V2051" i="5"/>
  <c r="AB2051" i="5"/>
  <c r="V2043" i="5"/>
  <c r="AB2043" i="5"/>
  <c r="V2035" i="5"/>
  <c r="AB2035" i="5"/>
  <c r="V2019" i="5"/>
  <c r="AB2019" i="5"/>
  <c r="V2011" i="5"/>
  <c r="AB2011" i="5"/>
  <c r="V1995" i="5"/>
  <c r="AB1995" i="5"/>
  <c r="V1987" i="5"/>
  <c r="AB1987" i="5"/>
  <c r="V1979" i="5"/>
  <c r="AB1979" i="5"/>
  <c r="V1963" i="5"/>
  <c r="AB1963" i="5"/>
  <c r="V1955" i="5"/>
  <c r="AB1955" i="5"/>
  <c r="V1947" i="5"/>
  <c r="AB1947" i="5"/>
  <c r="V1931" i="5"/>
  <c r="AB1931" i="5"/>
  <c r="V1923" i="5"/>
  <c r="AB1923" i="5"/>
  <c r="AB1331" i="5"/>
  <c r="V1331" i="5"/>
  <c r="AB2027" i="5"/>
  <c r="AB2003" i="5"/>
  <c r="AB1939" i="5"/>
  <c r="V2448" i="5"/>
  <c r="E288" i="5"/>
  <c r="X288" i="5" s="1"/>
  <c r="J288" i="5"/>
  <c r="S36" i="5"/>
  <c r="V2000" i="5"/>
  <c r="V1944" i="5"/>
  <c r="AB2155" i="5"/>
  <c r="AB2123" i="5"/>
  <c r="V2480" i="5"/>
  <c r="AB2480" i="5"/>
  <c r="V2440" i="5"/>
  <c r="AB2440" i="5"/>
  <c r="V2424" i="5"/>
  <c r="AB2424" i="5"/>
  <c r="V2416" i="5"/>
  <c r="AB2416" i="5"/>
  <c r="V2408" i="5"/>
  <c r="AB2408" i="5"/>
  <c r="V2392" i="5"/>
  <c r="AB2392" i="5"/>
  <c r="V2384" i="5"/>
  <c r="AB2384" i="5"/>
  <c r="V2376" i="5"/>
  <c r="AB2376" i="5"/>
  <c r="V2360" i="5"/>
  <c r="AB2360" i="5"/>
  <c r="V2352" i="5"/>
  <c r="AB2352" i="5"/>
  <c r="AB2328" i="5"/>
  <c r="V2328" i="5"/>
  <c r="V2320" i="5"/>
  <c r="AB2320" i="5"/>
  <c r="V2312" i="5"/>
  <c r="AB2312" i="5"/>
  <c r="V2288" i="5"/>
  <c r="AB2288" i="5"/>
  <c r="V2280" i="5"/>
  <c r="AB2280" i="5"/>
  <c r="V2256" i="5"/>
  <c r="AB2256" i="5"/>
  <c r="V2248" i="5"/>
  <c r="AB2248" i="5"/>
  <c r="AB2232" i="5"/>
  <c r="V2232" i="5"/>
  <c r="V2224" i="5"/>
  <c r="AB2224" i="5"/>
  <c r="V2216" i="5"/>
  <c r="AB2216" i="5"/>
  <c r="V2208" i="5"/>
  <c r="AB2208" i="5"/>
  <c r="AB2200" i="5"/>
  <c r="V2200" i="5"/>
  <c r="V2192" i="5"/>
  <c r="AB2192" i="5"/>
  <c r="AB2184" i="5"/>
  <c r="V2184" i="5"/>
  <c r="V2176" i="5"/>
  <c r="AB2176" i="5"/>
  <c r="AB2152" i="5"/>
  <c r="V2152" i="5"/>
  <c r="AB2136" i="5"/>
  <c r="V2136" i="5"/>
  <c r="V2128" i="5"/>
  <c r="AB2128" i="5"/>
  <c r="V2104" i="5"/>
  <c r="AB2104" i="5"/>
  <c r="V2096" i="5"/>
  <c r="AB2096" i="5"/>
  <c r="V2088" i="5"/>
  <c r="AB2088" i="5"/>
  <c r="V2072" i="5"/>
  <c r="AB2072" i="5"/>
  <c r="AB2064" i="5"/>
  <c r="V2064" i="5"/>
  <c r="V2056" i="5"/>
  <c r="AB2056" i="5"/>
  <c r="V2048" i="5"/>
  <c r="AB2048" i="5"/>
  <c r="V2040" i="5"/>
  <c r="AB2040" i="5"/>
  <c r="V2032" i="5"/>
  <c r="AB2032" i="5"/>
  <c r="V2016" i="5"/>
  <c r="AB2016" i="5"/>
  <c r="AB1992" i="5"/>
  <c r="V1992" i="5"/>
  <c r="V1984" i="5"/>
  <c r="AB1984" i="5"/>
  <c r="AB1968" i="5"/>
  <c r="V1968" i="5"/>
  <c r="V1952" i="5"/>
  <c r="AB1952" i="5"/>
  <c r="AB1928" i="5"/>
  <c r="V1928" i="5"/>
  <c r="V1912" i="5"/>
  <c r="AB1912" i="5"/>
  <c r="V1896" i="5"/>
  <c r="AB1896" i="5"/>
  <c r="V1888" i="5"/>
  <c r="AB1888" i="5"/>
  <c r="V1856" i="5"/>
  <c r="AB1856" i="5"/>
  <c r="V1840" i="5"/>
  <c r="AB1840" i="5"/>
  <c r="V1816" i="5"/>
  <c r="AB1816" i="5"/>
  <c r="V1808" i="5"/>
  <c r="AB1808" i="5"/>
  <c r="V1792" i="5"/>
  <c r="AB1792" i="5"/>
  <c r="V1784" i="5"/>
  <c r="AB1784" i="5"/>
  <c r="V1768" i="5"/>
  <c r="AB1768" i="5"/>
  <c r="AB1760" i="5"/>
  <c r="V1760" i="5"/>
  <c r="V1728" i="5"/>
  <c r="AB1728" i="5"/>
  <c r="V1704" i="5"/>
  <c r="AB1704" i="5"/>
  <c r="V1688" i="5"/>
  <c r="AB1688" i="5"/>
  <c r="V1680" i="5"/>
  <c r="AB1680" i="5"/>
  <c r="AB1664" i="5"/>
  <c r="V1664" i="5"/>
  <c r="V1656" i="5"/>
  <c r="AB1656" i="5"/>
  <c r="V1640" i="5"/>
  <c r="AB1640" i="5"/>
  <c r="V1632" i="5"/>
  <c r="AB1632" i="5"/>
  <c r="V1600" i="5"/>
  <c r="AB1600" i="5"/>
  <c r="V1584" i="5"/>
  <c r="AB1584" i="5"/>
  <c r="V1576" i="5"/>
  <c r="AB1576" i="5"/>
  <c r="AB1568" i="5"/>
  <c r="V1568" i="5"/>
  <c r="V1560" i="5"/>
  <c r="AB1560" i="5"/>
  <c r="V1552" i="5"/>
  <c r="AB1552" i="5"/>
  <c r="V1536" i="5"/>
  <c r="AB1536" i="5"/>
  <c r="V1528" i="5"/>
  <c r="AB1528" i="5"/>
  <c r="V1512" i="5"/>
  <c r="AB1512" i="5"/>
  <c r="V1504" i="5"/>
  <c r="AB1504" i="5"/>
  <c r="V1472" i="5"/>
  <c r="AB1472" i="5"/>
  <c r="V1456" i="5"/>
  <c r="AB1456" i="5"/>
  <c r="V1448" i="5"/>
  <c r="AB1448" i="5"/>
  <c r="V1440" i="5"/>
  <c r="AB1440" i="5"/>
  <c r="V1432" i="5"/>
  <c r="AB1432" i="5"/>
  <c r="V1408" i="5"/>
  <c r="AB1408" i="5"/>
  <c r="V1400" i="5"/>
  <c r="AB1400" i="5"/>
  <c r="V1384" i="5"/>
  <c r="AB1384" i="5"/>
  <c r="AB1376" i="5"/>
  <c r="V1376" i="5"/>
  <c r="V1344" i="5"/>
  <c r="AB1344" i="5"/>
  <c r="V1328" i="5"/>
  <c r="AB1328" i="5"/>
  <c r="V1320" i="5"/>
  <c r="AB1320" i="5"/>
  <c r="V1312" i="5"/>
  <c r="AB1312" i="5"/>
  <c r="V1304" i="5"/>
  <c r="AB1304" i="5"/>
  <c r="AB1280" i="5"/>
  <c r="V1280" i="5"/>
  <c r="V1272" i="5"/>
  <c r="AB1272" i="5"/>
  <c r="AB1248" i="5"/>
  <c r="V1248" i="5"/>
  <c r="V1216" i="5"/>
  <c r="AB1216" i="5"/>
  <c r="V1200" i="5"/>
  <c r="AB1200" i="5"/>
  <c r="V1192" i="5"/>
  <c r="AB1192" i="5"/>
  <c r="V1184" i="5"/>
  <c r="AB1184" i="5"/>
  <c r="V1176" i="5"/>
  <c r="AB1176" i="5"/>
  <c r="V1168" i="5"/>
  <c r="AB1168" i="5"/>
  <c r="AB1152" i="5"/>
  <c r="V1152" i="5"/>
  <c r="V1144" i="5"/>
  <c r="AB1144" i="5"/>
  <c r="V1128" i="5"/>
  <c r="AB1128" i="5"/>
  <c r="V1120" i="5"/>
  <c r="AB1120" i="5"/>
  <c r="V1072" i="5"/>
  <c r="AB1072" i="5"/>
  <c r="V1064" i="5"/>
  <c r="AB1064" i="5"/>
  <c r="AB1056" i="5"/>
  <c r="V1056" i="5"/>
  <c r="V1048" i="5"/>
  <c r="AB1048" i="5"/>
  <c r="V1040" i="5"/>
  <c r="AB1040" i="5"/>
  <c r="V1024" i="5"/>
  <c r="AB1024" i="5"/>
  <c r="V1016" i="5"/>
  <c r="AB1016" i="5"/>
  <c r="V960" i="5"/>
  <c r="AB960" i="5"/>
  <c r="V936" i="5"/>
  <c r="AB936" i="5"/>
  <c r="V928" i="5"/>
  <c r="AB928" i="5"/>
  <c r="V920" i="5"/>
  <c r="AB920" i="5"/>
  <c r="V912" i="5"/>
  <c r="AB912" i="5"/>
  <c r="AB896" i="5"/>
  <c r="V896" i="5"/>
  <c r="AB888" i="5"/>
  <c r="V888" i="5"/>
  <c r="V864" i="5"/>
  <c r="AB864" i="5"/>
  <c r="V832" i="5"/>
  <c r="AB832" i="5"/>
  <c r="V816" i="5"/>
  <c r="AB816" i="5"/>
  <c r="V808" i="5"/>
  <c r="AB808" i="5"/>
  <c r="V800" i="5"/>
  <c r="AB800" i="5"/>
  <c r="V792" i="5"/>
  <c r="AB792" i="5"/>
  <c r="V784" i="5"/>
  <c r="AB784" i="5"/>
  <c r="V760" i="5"/>
  <c r="AB760" i="5"/>
  <c r="V744" i="5"/>
  <c r="AB744" i="5"/>
  <c r="V736" i="5"/>
  <c r="AB736" i="5"/>
  <c r="T62" i="5"/>
  <c r="AB2475" i="5"/>
  <c r="AB2203" i="5"/>
  <c r="AB2187" i="5"/>
  <c r="AB2107" i="5"/>
  <c r="V2120" i="5"/>
  <c r="V1824" i="5"/>
  <c r="AB1971" i="5"/>
  <c r="V2472" i="5"/>
  <c r="V2296" i="5"/>
  <c r="V1936" i="5"/>
  <c r="AB680" i="5"/>
  <c r="AB552" i="5"/>
  <c r="AB424" i="5"/>
  <c r="AB384" i="5"/>
  <c r="AB272" i="5"/>
  <c r="AB232" i="5"/>
  <c r="AB192" i="5"/>
  <c r="V560" i="5"/>
  <c r="AB656" i="5"/>
  <c r="AB632" i="5"/>
  <c r="AB528" i="5"/>
  <c r="AB504" i="5"/>
  <c r="AB400" i="5"/>
  <c r="AB312" i="5"/>
  <c r="V152" i="5"/>
  <c r="V704" i="5"/>
  <c r="AB704" i="5"/>
  <c r="V672" i="5"/>
  <c r="AB672" i="5"/>
  <c r="AB640" i="5"/>
  <c r="V640" i="5"/>
  <c r="AB544" i="5"/>
  <c r="V544" i="5"/>
  <c r="V512" i="5"/>
  <c r="AB512" i="5"/>
  <c r="V480" i="5"/>
  <c r="AB480" i="5"/>
  <c r="AB448" i="5"/>
  <c r="V448" i="5"/>
  <c r="V416" i="5"/>
  <c r="AB416" i="5"/>
  <c r="V392" i="5"/>
  <c r="AB392" i="5"/>
  <c r="V376" i="5"/>
  <c r="AB376" i="5"/>
  <c r="AB368" i="5"/>
  <c r="V368" i="5"/>
  <c r="V352" i="5"/>
  <c r="AB352" i="5"/>
  <c r="AB344" i="5"/>
  <c r="V344" i="5"/>
  <c r="V336" i="5"/>
  <c r="AB336" i="5"/>
  <c r="V320" i="5"/>
  <c r="AB320" i="5"/>
  <c r="V296" i="5"/>
  <c r="AB296" i="5"/>
  <c r="V280" i="5"/>
  <c r="AB280" i="5"/>
  <c r="V264" i="5"/>
  <c r="AB264" i="5"/>
  <c r="V240" i="5"/>
  <c r="AB240" i="5"/>
  <c r="V224" i="5"/>
  <c r="AB224" i="5"/>
  <c r="V208" i="5"/>
  <c r="AB208" i="5"/>
  <c r="V200" i="5"/>
  <c r="AB200" i="5"/>
  <c r="V176" i="5"/>
  <c r="AB176" i="5"/>
  <c r="V160" i="5"/>
  <c r="AB160" i="5"/>
  <c r="V136" i="5"/>
  <c r="AB136" i="5"/>
  <c r="V120" i="5"/>
  <c r="AB120" i="5"/>
  <c r="AB80" i="5"/>
  <c r="V80" i="5"/>
  <c r="V72" i="5"/>
  <c r="AB72" i="5"/>
  <c r="V64" i="5"/>
  <c r="AB64" i="5"/>
  <c r="AB48" i="5"/>
  <c r="V48" i="5"/>
  <c r="AB688" i="5"/>
  <c r="AB536" i="5"/>
  <c r="AB432" i="5"/>
  <c r="V576" i="5"/>
  <c r="V184" i="5"/>
  <c r="AB616" i="5"/>
  <c r="AB488" i="5"/>
  <c r="AB144" i="5"/>
  <c r="V96" i="5"/>
  <c r="AB171" i="5"/>
  <c r="AB131" i="5"/>
  <c r="AB91" i="5"/>
  <c r="V155" i="5"/>
  <c r="AB155" i="5"/>
  <c r="V99" i="5"/>
  <c r="AB99" i="5"/>
  <c r="V35" i="5"/>
  <c r="AB35" i="5"/>
  <c r="AB147" i="5"/>
  <c r="AB107" i="5"/>
  <c r="AB59" i="5"/>
  <c r="AB67" i="5"/>
  <c r="AB163" i="5"/>
  <c r="AB123" i="5"/>
  <c r="AB83" i="5"/>
  <c r="V2407" i="5"/>
  <c r="V2497" i="5"/>
  <c r="H2497" i="5" s="1"/>
  <c r="E2127" i="5"/>
  <c r="X2127" i="5" s="1"/>
  <c r="F2127" i="5"/>
  <c r="J2127" i="5"/>
  <c r="I2127" i="5"/>
  <c r="R2127" i="5"/>
  <c r="AB2127" i="5"/>
  <c r="J2172" i="5"/>
  <c r="E2172" i="5"/>
  <c r="X2172" i="5" s="1"/>
  <c r="V2135" i="5"/>
  <c r="AB2500" i="5"/>
  <c r="V2500" i="5"/>
  <c r="V2487" i="5"/>
  <c r="G2487" i="5" s="1"/>
  <c r="AB2487" i="5"/>
  <c r="V2479" i="5"/>
  <c r="AB2479" i="5"/>
  <c r="V2471" i="5"/>
  <c r="G2471" i="5" s="1"/>
  <c r="AB2471" i="5"/>
  <c r="V2463" i="5"/>
  <c r="AB2463" i="5"/>
  <c r="V2455" i="5"/>
  <c r="AB2455" i="5"/>
  <c r="V2439" i="5"/>
  <c r="G2439" i="5" s="1"/>
  <c r="AB2439" i="5"/>
  <c r="AB2431" i="5"/>
  <c r="V2431" i="5"/>
  <c r="G2431" i="5" s="1"/>
  <c r="AB2423" i="5"/>
  <c r="V2423" i="5"/>
  <c r="G2423" i="5" s="1"/>
  <c r="AB2415" i="5"/>
  <c r="V2415" i="5"/>
  <c r="V2399" i="5"/>
  <c r="AB2399" i="5"/>
  <c r="V2391" i="5"/>
  <c r="AB2391" i="5"/>
  <c r="V2375" i="5"/>
  <c r="AB2375" i="5"/>
  <c r="AB2367" i="5"/>
  <c r="V2367" i="5"/>
  <c r="AB2359" i="5"/>
  <c r="V2359" i="5"/>
  <c r="AB2351" i="5"/>
  <c r="V2351" i="5"/>
  <c r="G2351" i="5" s="1"/>
  <c r="AB2343" i="5"/>
  <c r="V2343" i="5"/>
  <c r="V2335" i="5"/>
  <c r="G2335" i="5" s="1"/>
  <c r="AB2335" i="5"/>
  <c r="V2327" i="5"/>
  <c r="AB2327" i="5"/>
  <c r="V2311" i="5"/>
  <c r="G2311" i="5" s="1"/>
  <c r="AB2311" i="5"/>
  <c r="AB2303" i="5"/>
  <c r="V2303" i="5"/>
  <c r="AB2295" i="5"/>
  <c r="V2295" i="5"/>
  <c r="V2287" i="5"/>
  <c r="AB2287" i="5"/>
  <c r="AB2279" i="5"/>
  <c r="V2279" i="5"/>
  <c r="AB2271" i="5"/>
  <c r="V2271" i="5"/>
  <c r="V2263" i="5"/>
  <c r="AB2263" i="5"/>
  <c r="V2247" i="5"/>
  <c r="AB2247" i="5"/>
  <c r="AB2239" i="5"/>
  <c r="V2239" i="5"/>
  <c r="I2239" i="5" s="1"/>
  <c r="V2231" i="5"/>
  <c r="G2231" i="5" s="1"/>
  <c r="AB2231" i="5"/>
  <c r="V2223" i="5"/>
  <c r="G2223" i="5" s="1"/>
  <c r="AB2223" i="5"/>
  <c r="V2215" i="5"/>
  <c r="G2215" i="5" s="1"/>
  <c r="AB2215" i="5"/>
  <c r="V2207" i="5"/>
  <c r="J2207" i="5" s="1"/>
  <c r="AB2207" i="5"/>
  <c r="V2199" i="5"/>
  <c r="G2199" i="5" s="1"/>
  <c r="AB2199" i="5"/>
  <c r="V2183" i="5"/>
  <c r="AB2183" i="5"/>
  <c r="V2175" i="5"/>
  <c r="AB2175" i="5"/>
  <c r="AB2167" i="5"/>
  <c r="V2167" i="5"/>
  <c r="G2167" i="5" s="1"/>
  <c r="V2159" i="5"/>
  <c r="G2159" i="5" s="1"/>
  <c r="AB2159" i="5"/>
  <c r="V2151" i="5"/>
  <c r="AB2151" i="5"/>
  <c r="V2143" i="5"/>
  <c r="G2143" i="5" s="1"/>
  <c r="AB2143" i="5"/>
  <c r="V2119" i="5"/>
  <c r="AB2119" i="5"/>
  <c r="V2111" i="5"/>
  <c r="G2111" i="5" s="1"/>
  <c r="AB2111" i="5"/>
  <c r="V2103" i="5"/>
  <c r="G2103" i="5" s="1"/>
  <c r="AB2103" i="5"/>
  <c r="R2255" i="5"/>
  <c r="R1919" i="5"/>
  <c r="F2319" i="5"/>
  <c r="G1623" i="5"/>
  <c r="G1959" i="5"/>
  <c r="R2492" i="5"/>
  <c r="I2492" i="5"/>
  <c r="F1927" i="5"/>
  <c r="J1671" i="5"/>
  <c r="G2247" i="5"/>
  <c r="R1599" i="5"/>
  <c r="G2303" i="5"/>
  <c r="H1423" i="5"/>
  <c r="F2172" i="5"/>
  <c r="R1727" i="5"/>
  <c r="R1495" i="5"/>
  <c r="J2191" i="5"/>
  <c r="R1879" i="5"/>
  <c r="H1919" i="5"/>
  <c r="F1879" i="5"/>
  <c r="I2447" i="5"/>
  <c r="E2095" i="5"/>
  <c r="X2095" i="5" s="1"/>
  <c r="F1550" i="5"/>
  <c r="R1991" i="5"/>
  <c r="F2095" i="5"/>
  <c r="R1687" i="5"/>
  <c r="H1687" i="5"/>
  <c r="J1943" i="5"/>
  <c r="J2319" i="5"/>
  <c r="F1895" i="5"/>
  <c r="R1623" i="5"/>
  <c r="G2463" i="5"/>
  <c r="G2263" i="5"/>
  <c r="F1959" i="5"/>
  <c r="H1511" i="5"/>
  <c r="J1927" i="5"/>
  <c r="R1695" i="5"/>
  <c r="G1599" i="5"/>
  <c r="R1423" i="5"/>
  <c r="I1727" i="5"/>
  <c r="G2455" i="5"/>
  <c r="H1495" i="5"/>
  <c r="R1639" i="5"/>
  <c r="F1919" i="5"/>
  <c r="J1879" i="5"/>
  <c r="I1623" i="5"/>
  <c r="G1927" i="5"/>
  <c r="AB2447" i="5"/>
  <c r="S863" i="5"/>
  <c r="T863" i="5"/>
  <c r="S591" i="5"/>
  <c r="T591" i="5"/>
  <c r="T519" i="5"/>
  <c r="S519" i="5"/>
  <c r="T487" i="5"/>
  <c r="S487" i="5"/>
  <c r="S142" i="5"/>
  <c r="T142" i="5"/>
  <c r="E128" i="5"/>
  <c r="X128" i="5" s="1"/>
  <c r="J128" i="5"/>
  <c r="E116" i="5"/>
  <c r="X116" i="5" s="1"/>
  <c r="J116" i="5"/>
  <c r="G116" i="5"/>
  <c r="T106" i="5"/>
  <c r="S106" i="5"/>
  <c r="S101" i="5"/>
  <c r="T101" i="5"/>
  <c r="G1550" i="5"/>
  <c r="J2447" i="5"/>
  <c r="R1294" i="5"/>
  <c r="H1550" i="5"/>
  <c r="F1632" i="5"/>
  <c r="H1679" i="5"/>
  <c r="I1991" i="5"/>
  <c r="I1687" i="5"/>
  <c r="I1943" i="5"/>
  <c r="G2127" i="5"/>
  <c r="I2319" i="5"/>
  <c r="J1895" i="5"/>
  <c r="H2095" i="5"/>
  <c r="I2095" i="5"/>
  <c r="J2424" i="5"/>
  <c r="F1567" i="5"/>
  <c r="F1900" i="5"/>
  <c r="F2407" i="5"/>
  <c r="J1959" i="5"/>
  <c r="I2047" i="5"/>
  <c r="J1511" i="5"/>
  <c r="H1927" i="5"/>
  <c r="H1887" i="5"/>
  <c r="F1887" i="5"/>
  <c r="F1695" i="5"/>
  <c r="R1567" i="5"/>
  <c r="J1991" i="5"/>
  <c r="F1727" i="5"/>
  <c r="G2028" i="5"/>
  <c r="I2424" i="5"/>
  <c r="I1879" i="5"/>
  <c r="F1495" i="5"/>
  <c r="G2255" i="5"/>
  <c r="F2191" i="5"/>
  <c r="H2028" i="5"/>
  <c r="G2500" i="5"/>
  <c r="AB2383" i="5"/>
  <c r="E600" i="5"/>
  <c r="X600" i="5" s="1"/>
  <c r="F600" i="5"/>
  <c r="T360" i="5"/>
  <c r="S360" i="5"/>
  <c r="E324" i="5"/>
  <c r="X324" i="5" s="1"/>
  <c r="J324" i="5"/>
  <c r="E287" i="5"/>
  <c r="X287" i="5" s="1"/>
  <c r="J287" i="5"/>
  <c r="S183" i="5"/>
  <c r="T183" i="5"/>
  <c r="S177" i="5"/>
  <c r="T177" i="5"/>
  <c r="E2420" i="5"/>
  <c r="X2420" i="5" s="1"/>
  <c r="H2420" i="5"/>
  <c r="E2388" i="5"/>
  <c r="X2388" i="5" s="1"/>
  <c r="F2388" i="5"/>
  <c r="J2388" i="5"/>
  <c r="E2084" i="5"/>
  <c r="X2084" i="5" s="1"/>
  <c r="J2084" i="5"/>
  <c r="I2084" i="5"/>
  <c r="H2036" i="5"/>
  <c r="E2012" i="5"/>
  <c r="X2012" i="5" s="1"/>
  <c r="H2012" i="5"/>
  <c r="E1892" i="5"/>
  <c r="X1892" i="5" s="1"/>
  <c r="R1892" i="5"/>
  <c r="E1852" i="5"/>
  <c r="X1852" i="5" s="1"/>
  <c r="F1852" i="5"/>
  <c r="R1852" i="5"/>
  <c r="E1604" i="5"/>
  <c r="X1604" i="5" s="1"/>
  <c r="F1604" i="5"/>
  <c r="E1156" i="5"/>
  <c r="X1156" i="5" s="1"/>
  <c r="J1156" i="5"/>
  <c r="G1632" i="5"/>
  <c r="R1679" i="5"/>
  <c r="F1991" i="5"/>
  <c r="F1687" i="5"/>
  <c r="I1399" i="5"/>
  <c r="F1903" i="5"/>
  <c r="F1943" i="5"/>
  <c r="H2319" i="5"/>
  <c r="H1895" i="5"/>
  <c r="R2095" i="5"/>
  <c r="G2424" i="5"/>
  <c r="R1959" i="5"/>
  <c r="H2047" i="5"/>
  <c r="G1511" i="5"/>
  <c r="R1887" i="5"/>
  <c r="R1927" i="5"/>
  <c r="I1639" i="5"/>
  <c r="I1887" i="5"/>
  <c r="I1695" i="5"/>
  <c r="I1567" i="5"/>
  <c r="H1991" i="5"/>
  <c r="J2087" i="5"/>
  <c r="F2028" i="5"/>
  <c r="J1495" i="5"/>
  <c r="I2028" i="5"/>
  <c r="H2191" i="5"/>
  <c r="J1903" i="5"/>
  <c r="H1879" i="5"/>
  <c r="G1399" i="5"/>
  <c r="F1399" i="5"/>
  <c r="I1895" i="5"/>
  <c r="G1695" i="5"/>
  <c r="H1639" i="5"/>
  <c r="AB2319" i="5"/>
  <c r="V2383" i="5"/>
  <c r="I1294" i="5"/>
  <c r="R1632" i="5"/>
  <c r="H1632" i="5"/>
  <c r="G2151" i="5"/>
  <c r="G1423" i="5"/>
  <c r="J1399" i="5"/>
  <c r="G1903" i="5"/>
  <c r="G1943" i="5"/>
  <c r="G2319" i="5"/>
  <c r="R1895" i="5"/>
  <c r="H2424" i="5"/>
  <c r="G2415" i="5"/>
  <c r="R2447" i="5"/>
  <c r="G1567" i="5"/>
  <c r="G2295" i="5"/>
  <c r="H2407" i="5"/>
  <c r="G2447" i="5"/>
  <c r="H2492" i="5"/>
  <c r="F2047" i="5"/>
  <c r="F1511" i="5"/>
  <c r="G1671" i="5"/>
  <c r="G1887" i="5"/>
  <c r="H1695" i="5"/>
  <c r="H1567" i="5"/>
  <c r="F1423" i="5"/>
  <c r="F2087" i="5"/>
  <c r="J1727" i="5"/>
  <c r="G1495" i="5"/>
  <c r="J2028" i="5"/>
  <c r="G2367" i="5"/>
  <c r="G2191" i="5"/>
  <c r="G1991" i="5"/>
  <c r="R1016" i="5"/>
  <c r="G1895" i="5"/>
  <c r="F1679" i="5"/>
  <c r="I1495" i="5"/>
  <c r="AB2255" i="5"/>
  <c r="F1294" i="5"/>
  <c r="R1550" i="5"/>
  <c r="G1294" i="5"/>
  <c r="I1632" i="5"/>
  <c r="H2255" i="5"/>
  <c r="R2407" i="5"/>
  <c r="G1687" i="5"/>
  <c r="R1399" i="5"/>
  <c r="I1903" i="5"/>
  <c r="H1943" i="5"/>
  <c r="G2359" i="5"/>
  <c r="F1623" i="5"/>
  <c r="F2424" i="5"/>
  <c r="H2447" i="5"/>
  <c r="G2183" i="5"/>
  <c r="H1900" i="5"/>
  <c r="I2407" i="5"/>
  <c r="G2327" i="5"/>
  <c r="J2047" i="5"/>
  <c r="J1639" i="5"/>
  <c r="F2447" i="5"/>
  <c r="G2492" i="5"/>
  <c r="G2047" i="5"/>
  <c r="I1511" i="5"/>
  <c r="I2087" i="5"/>
  <c r="G2119" i="5"/>
  <c r="G2391" i="5"/>
  <c r="J1887" i="5"/>
  <c r="F1671" i="5"/>
  <c r="G2087" i="5"/>
  <c r="J1695" i="5"/>
  <c r="I1599" i="5"/>
  <c r="J1567" i="5"/>
  <c r="J1423" i="5"/>
  <c r="G2172" i="5"/>
  <c r="R2172" i="5"/>
  <c r="I2191" i="5"/>
  <c r="R2191" i="5"/>
  <c r="G1919" i="5"/>
  <c r="H1903" i="5"/>
  <c r="R2028" i="5"/>
  <c r="I1016" i="5"/>
  <c r="G2399" i="5"/>
  <c r="G1679" i="5"/>
  <c r="G2175" i="5"/>
  <c r="AB2191" i="5"/>
  <c r="E1000" i="5"/>
  <c r="X1000" i="5" s="1"/>
  <c r="H1000" i="5"/>
  <c r="AB2087" i="5"/>
  <c r="V372" i="5"/>
  <c r="AB372" i="5"/>
  <c r="V340" i="5"/>
  <c r="R340" i="5" s="1"/>
  <c r="AB340" i="5"/>
  <c r="AB2095" i="5"/>
  <c r="V124" i="5"/>
  <c r="AB308" i="5"/>
  <c r="AB276" i="5"/>
  <c r="AB244" i="5"/>
  <c r="AB212" i="5"/>
  <c r="AB180" i="5"/>
  <c r="V2496" i="5"/>
  <c r="G2496" i="5" s="1"/>
  <c r="H98" i="6"/>
  <c r="D98" i="6" s="1"/>
  <c r="X49" i="4"/>
  <c r="Z50" i="4"/>
  <c r="D33" i="6"/>
  <c r="K119" i="6"/>
  <c r="V47" i="4"/>
  <c r="V46" i="4"/>
  <c r="W46" i="4" s="1"/>
  <c r="Y50" i="4"/>
  <c r="Y49" i="4"/>
  <c r="W48" i="4"/>
  <c r="X48" i="4" s="1"/>
  <c r="W47" i="4"/>
  <c r="X47" i="4" s="1"/>
  <c r="F55" i="6"/>
  <c r="Z51" i="4"/>
  <c r="AA51" i="4" s="1"/>
  <c r="AB51" i="4" s="1"/>
  <c r="AC51" i="4" s="1"/>
  <c r="W45" i="4"/>
  <c r="B59" i="4"/>
  <c r="A44" i="6" s="1"/>
  <c r="B107" i="4"/>
  <c r="A88" i="6" s="1"/>
  <c r="V44" i="4"/>
  <c r="W44" i="4" s="1"/>
  <c r="X44" i="4" s="1"/>
  <c r="F103" i="6"/>
  <c r="H103" i="6" s="1"/>
  <c r="D103" i="6" s="1"/>
  <c r="F119" i="6"/>
  <c r="H51" i="6"/>
  <c r="D51" i="6" s="1"/>
  <c r="F62" i="6"/>
  <c r="H40" i="6"/>
  <c r="D40" i="6" s="1"/>
  <c r="T43" i="4"/>
  <c r="U43" i="4" s="1"/>
  <c r="V43" i="4" s="1"/>
  <c r="F115" i="6"/>
  <c r="F99" i="6"/>
  <c r="H99" i="6" s="1"/>
  <c r="D99" i="6" s="1"/>
  <c r="X45" i="4"/>
  <c r="V42" i="4"/>
  <c r="W42" i="4" s="1"/>
  <c r="J695" i="5"/>
  <c r="H1509" i="5"/>
  <c r="R39" i="5"/>
  <c r="H39" i="5"/>
  <c r="H1471" i="5"/>
  <c r="F1471" i="5"/>
  <c r="H2207" i="5"/>
  <c r="J142" i="5"/>
  <c r="F1886" i="5"/>
  <c r="G2063" i="5"/>
  <c r="R2313" i="5"/>
  <c r="J1886" i="5"/>
  <c r="I2489" i="5"/>
  <c r="H2489" i="5"/>
  <c r="G142" i="5"/>
  <c r="G1886" i="5"/>
  <c r="R2063" i="5"/>
  <c r="J2313" i="5"/>
  <c r="R2033" i="5"/>
  <c r="G695" i="5"/>
  <c r="R1471" i="5"/>
  <c r="S336" i="5"/>
  <c r="S362" i="5"/>
  <c r="E39" i="5"/>
  <c r="X39" i="5" s="1"/>
  <c r="J39" i="5"/>
  <c r="R1509" i="5"/>
  <c r="R1886" i="5"/>
  <c r="F142" i="5"/>
  <c r="R2489" i="5"/>
  <c r="G798" i="5"/>
  <c r="H2063" i="5"/>
  <c r="F2313" i="5"/>
  <c r="H2033" i="5"/>
  <c r="I2063" i="5"/>
  <c r="R1961" i="5"/>
  <c r="H2168" i="5"/>
  <c r="H340" i="5"/>
  <c r="H695" i="5"/>
  <c r="J1471" i="5"/>
  <c r="G1471" i="5"/>
  <c r="H1886" i="5"/>
  <c r="R142" i="5"/>
  <c r="R798" i="5"/>
  <c r="J1509" i="5"/>
  <c r="G2489" i="5"/>
  <c r="J2489" i="5"/>
  <c r="I2313" i="5"/>
  <c r="F2033" i="5"/>
  <c r="J2063" i="5"/>
  <c r="F1961" i="5"/>
  <c r="G2168" i="5"/>
  <c r="G340" i="5"/>
  <c r="F695" i="5"/>
  <c r="I1471" i="5"/>
  <c r="S100" i="5"/>
  <c r="T85" i="5"/>
  <c r="S146" i="5"/>
  <c r="T146" i="5"/>
  <c r="H142" i="5"/>
  <c r="F2168" i="5"/>
  <c r="I2168" i="5"/>
  <c r="I695" i="5"/>
  <c r="F798" i="5"/>
  <c r="G1509" i="5"/>
  <c r="G2313" i="5"/>
  <c r="G2033" i="5"/>
  <c r="J1961" i="5"/>
  <c r="I142" i="5"/>
  <c r="I798" i="5"/>
  <c r="I1509" i="5"/>
  <c r="R2207" i="5"/>
  <c r="F2489" i="5"/>
  <c r="H1961" i="5"/>
  <c r="J2033" i="5"/>
  <c r="I1961" i="5"/>
  <c r="R2168" i="5"/>
  <c r="J2168" i="5"/>
  <c r="F340" i="5"/>
  <c r="I39" i="5"/>
  <c r="R695" i="5"/>
  <c r="J2201" i="5"/>
  <c r="F2269" i="5"/>
  <c r="T2496" i="5"/>
  <c r="S2496" i="5"/>
  <c r="S2499" i="5"/>
  <c r="I2496" i="5"/>
  <c r="V2499" i="5"/>
  <c r="G2499" i="5" s="1"/>
  <c r="F2497" i="5"/>
  <c r="T2497" i="5"/>
  <c r="AB2499" i="5"/>
  <c r="C42" i="6"/>
  <c r="K116" i="6"/>
  <c r="D30" i="6"/>
  <c r="C41" i="6"/>
  <c r="C19" i="6"/>
  <c r="C63" i="6"/>
  <c r="B68" i="4"/>
  <c r="A52" i="6" s="1"/>
  <c r="B122" i="4"/>
  <c r="A100" i="6" s="1"/>
  <c r="C30" i="6"/>
  <c r="C100" i="6"/>
  <c r="F74" i="6"/>
  <c r="C52" i="6"/>
  <c r="F64" i="6"/>
  <c r="H53" i="6"/>
  <c r="D53" i="6" s="1"/>
  <c r="F101" i="6"/>
  <c r="H101" i="6" s="1"/>
  <c r="D101" i="6" s="1"/>
  <c r="B69" i="4"/>
  <c r="A53" i="6" s="1"/>
  <c r="B93" i="4"/>
  <c r="A75" i="6" s="1"/>
  <c r="C31" i="6"/>
  <c r="B57" i="4"/>
  <c r="A42" i="6" s="1"/>
  <c r="B81" i="4"/>
  <c r="A64" i="6" s="1"/>
  <c r="C53" i="6"/>
  <c r="C20" i="6"/>
  <c r="K118" i="6"/>
  <c r="D32" i="6"/>
  <c r="F102" i="6"/>
  <c r="H102" i="6" s="1"/>
  <c r="D102" i="6" s="1"/>
  <c r="F54" i="6"/>
  <c r="C43" i="6"/>
  <c r="B124" i="4"/>
  <c r="A102" i="6" s="1"/>
  <c r="C32" i="6"/>
  <c r="C21" i="6"/>
  <c r="B71" i="4"/>
  <c r="A55" i="6" s="1"/>
  <c r="B125" i="4"/>
  <c r="A103" i="6" s="1"/>
  <c r="B83" i="4"/>
  <c r="A66" i="6" s="1"/>
  <c r="C44" i="6"/>
  <c r="C22" i="6"/>
  <c r="C33" i="6"/>
  <c r="B53" i="4"/>
  <c r="A38" i="6" s="1"/>
  <c r="B79" i="4"/>
  <c r="A62" i="6" s="1"/>
  <c r="C40" i="6"/>
  <c r="K115" i="6"/>
  <c r="B101" i="4"/>
  <c r="A82" i="6" s="1"/>
  <c r="B121" i="4"/>
  <c r="A99" i="6" s="1"/>
  <c r="B91" i="4"/>
  <c r="A73" i="6" s="1"/>
  <c r="B67" i="4"/>
  <c r="A51" i="6" s="1"/>
  <c r="B103" i="4"/>
  <c r="A84" i="6" s="1"/>
  <c r="C18" i="6"/>
  <c r="C29" i="6"/>
  <c r="D28" i="6"/>
  <c r="K114" i="6"/>
  <c r="B77" i="4"/>
  <c r="A60" i="6" s="1"/>
  <c r="F114" i="6"/>
  <c r="B2" i="6" s="1"/>
  <c r="G17" i="6"/>
  <c r="H17" i="6" s="1"/>
  <c r="D17" i="6" s="1"/>
  <c r="F50" i="6"/>
  <c r="H39" i="6"/>
  <c r="D39" i="6" s="1"/>
  <c r="B89" i="4"/>
  <c r="A71" i="6" s="1"/>
  <c r="C98" i="6"/>
  <c r="C28" i="6"/>
  <c r="F94" i="6"/>
  <c r="C17" i="6"/>
  <c r="B29" i="5"/>
  <c r="V2490" i="5"/>
  <c r="G2490" i="5" s="1"/>
  <c r="AB2490" i="5"/>
  <c r="V2474" i="5"/>
  <c r="G2474" i="5" s="1"/>
  <c r="AB2474" i="5"/>
  <c r="V2458" i="5"/>
  <c r="G2458" i="5" s="1"/>
  <c r="AB2458" i="5"/>
  <c r="V2442" i="5"/>
  <c r="G2442" i="5" s="1"/>
  <c r="AB2442" i="5"/>
  <c r="V2426" i="5"/>
  <c r="G2426" i="5" s="1"/>
  <c r="AB2426" i="5"/>
  <c r="V2402" i="5"/>
  <c r="G2402" i="5" s="1"/>
  <c r="AB2402" i="5"/>
  <c r="V2386" i="5"/>
  <c r="G2386" i="5" s="1"/>
  <c r="AB2386" i="5"/>
  <c r="V2370" i="5"/>
  <c r="G2370" i="5" s="1"/>
  <c r="AB2370" i="5"/>
  <c r="V2354" i="5"/>
  <c r="G2354" i="5" s="1"/>
  <c r="AB2354" i="5"/>
  <c r="V2338" i="5"/>
  <c r="G2338" i="5" s="1"/>
  <c r="AB2338" i="5"/>
  <c r="V2330" i="5"/>
  <c r="G2330" i="5" s="1"/>
  <c r="AB2330" i="5"/>
  <c r="V2314" i="5"/>
  <c r="G2314" i="5" s="1"/>
  <c r="AB2314" i="5"/>
  <c r="V2298" i="5"/>
  <c r="G2298" i="5" s="1"/>
  <c r="AB2298" i="5"/>
  <c r="V2282" i="5"/>
  <c r="G2282" i="5" s="1"/>
  <c r="AB2282" i="5"/>
  <c r="V2266" i="5"/>
  <c r="G2266" i="5" s="1"/>
  <c r="AB2266" i="5"/>
  <c r="V2250" i="5"/>
  <c r="G2250" i="5" s="1"/>
  <c r="AB2250" i="5"/>
  <c r="V2226" i="5"/>
  <c r="G2226" i="5" s="1"/>
  <c r="AB2226" i="5"/>
  <c r="V2210" i="5"/>
  <c r="G2210" i="5" s="1"/>
  <c r="AB2210" i="5"/>
  <c r="V2194" i="5"/>
  <c r="G2194" i="5" s="1"/>
  <c r="AB2194" i="5"/>
  <c r="V2178" i="5"/>
  <c r="G2178" i="5" s="1"/>
  <c r="AB2178" i="5"/>
  <c r="V2162" i="5"/>
  <c r="G2162" i="5" s="1"/>
  <c r="AB2162" i="5"/>
  <c r="V2146" i="5"/>
  <c r="AB2146" i="5"/>
  <c r="G2146" i="5"/>
  <c r="V2130" i="5"/>
  <c r="G2130" i="5" s="1"/>
  <c r="AB2130" i="5"/>
  <c r="V2114" i="5"/>
  <c r="G2114" i="5" s="1"/>
  <c r="AB2114" i="5"/>
  <c r="V2098" i="5"/>
  <c r="AB2098" i="5"/>
  <c r="G2098" i="5"/>
  <c r="V2082" i="5"/>
  <c r="AB2082" i="5"/>
  <c r="V2066" i="5"/>
  <c r="G2066" i="5" s="1"/>
  <c r="AB2066" i="5"/>
  <c r="V2242" i="5"/>
  <c r="AB2242" i="5"/>
  <c r="G2242" i="5"/>
  <c r="G2082" i="5"/>
  <c r="V2482" i="5"/>
  <c r="G2482" i="5" s="1"/>
  <c r="AB2482" i="5"/>
  <c r="V2466" i="5"/>
  <c r="AB2466" i="5"/>
  <c r="V2450" i="5"/>
  <c r="G2450" i="5" s="1"/>
  <c r="AB2450" i="5"/>
  <c r="V2434" i="5"/>
  <c r="G2434" i="5" s="1"/>
  <c r="AB2434" i="5"/>
  <c r="V2418" i="5"/>
  <c r="G2418" i="5" s="1"/>
  <c r="AB2418" i="5"/>
  <c r="V2410" i="5"/>
  <c r="G2410" i="5" s="1"/>
  <c r="AB2410" i="5"/>
  <c r="V2394" i="5"/>
  <c r="G2394" i="5" s="1"/>
  <c r="AB2394" i="5"/>
  <c r="V2378" i="5"/>
  <c r="G2378" i="5" s="1"/>
  <c r="AB2378" i="5"/>
  <c r="V2362" i="5"/>
  <c r="G2362" i="5" s="1"/>
  <c r="AB2362" i="5"/>
  <c r="V2346" i="5"/>
  <c r="G2346" i="5" s="1"/>
  <c r="AB2346" i="5"/>
  <c r="V2322" i="5"/>
  <c r="AB2322" i="5"/>
  <c r="G2322" i="5"/>
  <c r="V2306" i="5"/>
  <c r="G2306" i="5" s="1"/>
  <c r="AB2306" i="5"/>
  <c r="V2290" i="5"/>
  <c r="G2290" i="5" s="1"/>
  <c r="AB2290" i="5"/>
  <c r="V2274" i="5"/>
  <c r="G2274" i="5" s="1"/>
  <c r="AB2274" i="5"/>
  <c r="V2258" i="5"/>
  <c r="G2258" i="5" s="1"/>
  <c r="AB2258" i="5"/>
  <c r="V2234" i="5"/>
  <c r="G2234" i="5" s="1"/>
  <c r="AB2234" i="5"/>
  <c r="V2218" i="5"/>
  <c r="G2218" i="5" s="1"/>
  <c r="AB2218" i="5"/>
  <c r="V2202" i="5"/>
  <c r="G2202" i="5" s="1"/>
  <c r="AB2202" i="5"/>
  <c r="V2186" i="5"/>
  <c r="G2186" i="5" s="1"/>
  <c r="AB2186" i="5"/>
  <c r="V2170" i="5"/>
  <c r="G2170" i="5" s="1"/>
  <c r="AB2170" i="5"/>
  <c r="V2154" i="5"/>
  <c r="G2154" i="5" s="1"/>
  <c r="AB2154" i="5"/>
  <c r="V2138" i="5"/>
  <c r="G2138" i="5" s="1"/>
  <c r="AB2138" i="5"/>
  <c r="V2122" i="5"/>
  <c r="G2122" i="5" s="1"/>
  <c r="AB2122" i="5"/>
  <c r="V2106" i="5"/>
  <c r="G2106" i="5" s="1"/>
  <c r="AB2106" i="5"/>
  <c r="V2090" i="5"/>
  <c r="G2090" i="5" s="1"/>
  <c r="AB2090" i="5"/>
  <c r="V2074" i="5"/>
  <c r="AB2074" i="5"/>
  <c r="V2058" i="5"/>
  <c r="G2058" i="5" s="1"/>
  <c r="AB2058" i="5"/>
  <c r="G2074" i="5"/>
  <c r="V2050" i="5"/>
  <c r="G2050" i="5" s="1"/>
  <c r="AB2050" i="5"/>
  <c r="V2042" i="5"/>
  <c r="G2042" i="5" s="1"/>
  <c r="AB2042" i="5"/>
  <c r="V2034" i="5"/>
  <c r="AB2034" i="5"/>
  <c r="V2026" i="5"/>
  <c r="AB2026" i="5"/>
  <c r="V2018" i="5"/>
  <c r="AB2018" i="5"/>
  <c r="V2010" i="5"/>
  <c r="AB2010" i="5"/>
  <c r="V2002" i="5"/>
  <c r="AB2002" i="5"/>
  <c r="V1994" i="5"/>
  <c r="G1994" i="5" s="1"/>
  <c r="AB1994" i="5"/>
  <c r="V1986" i="5"/>
  <c r="AB1986" i="5"/>
  <c r="V1978" i="5"/>
  <c r="G1978" i="5" s="1"/>
  <c r="AB1978" i="5"/>
  <c r="V1970" i="5"/>
  <c r="G1970" i="5" s="1"/>
  <c r="AB1970" i="5"/>
  <c r="V1962" i="5"/>
  <c r="G1962" i="5" s="1"/>
  <c r="AB1962" i="5"/>
  <c r="V1954" i="5"/>
  <c r="AB1954" i="5"/>
  <c r="V1946" i="5"/>
  <c r="G1946" i="5" s="1"/>
  <c r="AB1946" i="5"/>
  <c r="V1938" i="5"/>
  <c r="G1938" i="5" s="1"/>
  <c r="AB1938" i="5"/>
  <c r="V1930" i="5"/>
  <c r="AB1930" i="5"/>
  <c r="V1922" i="5"/>
  <c r="AB1922" i="5"/>
  <c r="V1914" i="5"/>
  <c r="G1914" i="5" s="1"/>
  <c r="AB1914" i="5"/>
  <c r="V1906" i="5"/>
  <c r="G1906" i="5" s="1"/>
  <c r="AB1906" i="5"/>
  <c r="V1898" i="5"/>
  <c r="G1898" i="5" s="1"/>
  <c r="AB1898" i="5"/>
  <c r="V1890" i="5"/>
  <c r="G1890" i="5" s="1"/>
  <c r="AB1890" i="5"/>
  <c r="V1882" i="5"/>
  <c r="G1882" i="5" s="1"/>
  <c r="AB1882" i="5"/>
  <c r="V1874" i="5"/>
  <c r="G1874" i="5" s="1"/>
  <c r="AB1874" i="5"/>
  <c r="V1866" i="5"/>
  <c r="AB1866" i="5"/>
  <c r="V1858" i="5"/>
  <c r="G1858" i="5" s="1"/>
  <c r="AB1858" i="5"/>
  <c r="V1850" i="5"/>
  <c r="G1850" i="5" s="1"/>
  <c r="AB1850" i="5"/>
  <c r="V1842" i="5"/>
  <c r="G1842" i="5" s="1"/>
  <c r="AB1842" i="5"/>
  <c r="V1834" i="5"/>
  <c r="G1834" i="5" s="1"/>
  <c r="AB1834" i="5"/>
  <c r="V1826" i="5"/>
  <c r="G1826" i="5" s="1"/>
  <c r="AB1826" i="5"/>
  <c r="V1818" i="5"/>
  <c r="AB1818" i="5"/>
  <c r="V1810" i="5"/>
  <c r="G1810" i="5" s="1"/>
  <c r="AB1810" i="5"/>
  <c r="V1802" i="5"/>
  <c r="AB1802" i="5"/>
  <c r="V1794" i="5"/>
  <c r="G1794" i="5" s="1"/>
  <c r="AB1794" i="5"/>
  <c r="V1786" i="5"/>
  <c r="G1786" i="5" s="1"/>
  <c r="AB1786" i="5"/>
  <c r="V1778" i="5"/>
  <c r="G1778" i="5" s="1"/>
  <c r="AB1778" i="5"/>
  <c r="V1770" i="5"/>
  <c r="G1770" i="5" s="1"/>
  <c r="AB1770" i="5"/>
  <c r="V1762" i="5"/>
  <c r="AB1762" i="5"/>
  <c r="V1754" i="5"/>
  <c r="G1754" i="5" s="1"/>
  <c r="AB1754" i="5"/>
  <c r="V1746" i="5"/>
  <c r="G1746" i="5" s="1"/>
  <c r="AB1746" i="5"/>
  <c r="V1738" i="5"/>
  <c r="AB1738" i="5"/>
  <c r="V1730" i="5"/>
  <c r="AB1730" i="5"/>
  <c r="V1722" i="5"/>
  <c r="AB1722" i="5"/>
  <c r="V1714" i="5"/>
  <c r="AB1714" i="5"/>
  <c r="V1706" i="5"/>
  <c r="G1706" i="5" s="1"/>
  <c r="AB1706" i="5"/>
  <c r="V1698" i="5"/>
  <c r="G1698" i="5" s="1"/>
  <c r="AB1698" i="5"/>
  <c r="V1690" i="5"/>
  <c r="G1690" i="5" s="1"/>
  <c r="AB1690" i="5"/>
  <c r="V1682" i="5"/>
  <c r="AB1682" i="5"/>
  <c r="V1674" i="5"/>
  <c r="AB1674" i="5"/>
  <c r="V1666" i="5"/>
  <c r="G1666" i="5" s="1"/>
  <c r="AB1666" i="5"/>
  <c r="V1658" i="5"/>
  <c r="G1658" i="5" s="1"/>
  <c r="AB1658" i="5"/>
  <c r="V1650" i="5"/>
  <c r="G1650" i="5" s="1"/>
  <c r="AB1650" i="5"/>
  <c r="V1642" i="5"/>
  <c r="AB1642" i="5"/>
  <c r="V1634" i="5"/>
  <c r="AB1634" i="5"/>
  <c r="G1634" i="5"/>
  <c r="V1626" i="5"/>
  <c r="G1626" i="5" s="1"/>
  <c r="AB1626" i="5"/>
  <c r="V1618" i="5"/>
  <c r="G1618" i="5" s="1"/>
  <c r="AB1618" i="5"/>
  <c r="V1610" i="5"/>
  <c r="AB1610" i="5"/>
  <c r="G1610" i="5"/>
  <c r="V1602" i="5"/>
  <c r="G1602" i="5" s="1"/>
  <c r="AB1602" i="5"/>
  <c r="V1594" i="5"/>
  <c r="G1594" i="5" s="1"/>
  <c r="AB1594" i="5"/>
  <c r="V1586" i="5"/>
  <c r="G1586" i="5" s="1"/>
  <c r="AB1586" i="5"/>
  <c r="V1578" i="5"/>
  <c r="G1578" i="5" s="1"/>
  <c r="AB1578" i="5"/>
  <c r="AB1570" i="5"/>
  <c r="V1570" i="5"/>
  <c r="G1570" i="5" s="1"/>
  <c r="V1562" i="5"/>
  <c r="G1562" i="5" s="1"/>
  <c r="AB1562" i="5"/>
  <c r="V1554" i="5"/>
  <c r="G1554" i="5" s="1"/>
  <c r="AB1554" i="5"/>
  <c r="V1546" i="5"/>
  <c r="G1546" i="5" s="1"/>
  <c r="AB1546" i="5"/>
  <c r="V1538" i="5"/>
  <c r="G1538" i="5" s="1"/>
  <c r="AB1538" i="5"/>
  <c r="V1530" i="5"/>
  <c r="G1530" i="5" s="1"/>
  <c r="AB1530" i="5"/>
  <c r="V1522" i="5"/>
  <c r="AB1522" i="5"/>
  <c r="V1514" i="5"/>
  <c r="AB1514" i="5"/>
  <c r="V1506" i="5"/>
  <c r="G1506" i="5" s="1"/>
  <c r="AB1506" i="5"/>
  <c r="V1498" i="5"/>
  <c r="G1498" i="5" s="1"/>
  <c r="AB1498" i="5"/>
  <c r="V1490" i="5"/>
  <c r="AB1490" i="5"/>
  <c r="V1482" i="5"/>
  <c r="G1482" i="5" s="1"/>
  <c r="AB1482" i="5"/>
  <c r="V1474" i="5"/>
  <c r="AB1474" i="5"/>
  <c r="V1466" i="5"/>
  <c r="AB1466" i="5"/>
  <c r="V1458" i="5"/>
  <c r="G1458" i="5" s="1"/>
  <c r="AB1458" i="5"/>
  <c r="V1450" i="5"/>
  <c r="AB1450" i="5"/>
  <c r="G1450" i="5"/>
  <c r="V1442" i="5"/>
  <c r="G1442" i="5" s="1"/>
  <c r="AB1442" i="5"/>
  <c r="V1434" i="5"/>
  <c r="G1434" i="5" s="1"/>
  <c r="AB1434" i="5"/>
  <c r="V1426" i="5"/>
  <c r="AB1426" i="5"/>
  <c r="V1418" i="5"/>
  <c r="G1418" i="5" s="1"/>
  <c r="AB1418" i="5"/>
  <c r="V1410" i="5"/>
  <c r="AB1410" i="5"/>
  <c r="V1402" i="5"/>
  <c r="G1402" i="5" s="1"/>
  <c r="AB1402" i="5"/>
  <c r="V1394" i="5"/>
  <c r="AB1394" i="5"/>
  <c r="V1386" i="5"/>
  <c r="G1386" i="5" s="1"/>
  <c r="AB1386" i="5"/>
  <c r="V1378" i="5"/>
  <c r="G1378" i="5" s="1"/>
  <c r="AB1378" i="5"/>
  <c r="V1370" i="5"/>
  <c r="AB1370" i="5"/>
  <c r="V1362" i="5"/>
  <c r="G1362" i="5" s="1"/>
  <c r="AB1362" i="5"/>
  <c r="V1354" i="5"/>
  <c r="G1354" i="5" s="1"/>
  <c r="AB1354" i="5"/>
  <c r="V1346" i="5"/>
  <c r="AB1346" i="5"/>
  <c r="V1338" i="5"/>
  <c r="G1338" i="5" s="1"/>
  <c r="AB1338" i="5"/>
  <c r="V1330" i="5"/>
  <c r="G1330" i="5" s="1"/>
  <c r="AB1330" i="5"/>
  <c r="V1322" i="5"/>
  <c r="G1322" i="5" s="1"/>
  <c r="AB1322" i="5"/>
  <c r="V1314" i="5"/>
  <c r="AB1314" i="5"/>
  <c r="V1306" i="5"/>
  <c r="G1306" i="5" s="1"/>
  <c r="AB1306" i="5"/>
  <c r="V1298" i="5"/>
  <c r="AB1298" i="5"/>
  <c r="G1298" i="5"/>
  <c r="V1290" i="5"/>
  <c r="AB1290" i="5"/>
  <c r="V1282" i="5"/>
  <c r="G1282" i="5" s="1"/>
  <c r="AB1282" i="5"/>
  <c r="V1274" i="5"/>
  <c r="AB1274" i="5"/>
  <c r="G1274" i="5"/>
  <c r="V1266" i="5"/>
  <c r="G1266" i="5" s="1"/>
  <c r="AB1266" i="5"/>
  <c r="V1258" i="5"/>
  <c r="AB1258" i="5"/>
  <c r="V1250" i="5"/>
  <c r="AB1250" i="5"/>
  <c r="V1242" i="5"/>
  <c r="AB1242" i="5"/>
  <c r="G1242" i="5"/>
  <c r="V1234" i="5"/>
  <c r="G1234" i="5" s="1"/>
  <c r="AB1234" i="5"/>
  <c r="V1226" i="5"/>
  <c r="G1226" i="5" s="1"/>
  <c r="AB1226" i="5"/>
  <c r="V1218" i="5"/>
  <c r="AB1218" i="5"/>
  <c r="G1218" i="5"/>
  <c r="V1210" i="5"/>
  <c r="G1210" i="5" s="1"/>
  <c r="AB1210" i="5"/>
  <c r="V1202" i="5"/>
  <c r="G1202" i="5" s="1"/>
  <c r="AB1202" i="5"/>
  <c r="V1194" i="5"/>
  <c r="AB1194" i="5"/>
  <c r="V1186" i="5"/>
  <c r="G1186" i="5" s="1"/>
  <c r="AB1186" i="5"/>
  <c r="V1178" i="5"/>
  <c r="AB1178" i="5"/>
  <c r="V1170" i="5"/>
  <c r="G1170" i="5" s="1"/>
  <c r="AB1170" i="5"/>
  <c r="V1162" i="5"/>
  <c r="G1162" i="5" s="1"/>
  <c r="AB1162" i="5"/>
  <c r="V1154" i="5"/>
  <c r="G1154" i="5" s="1"/>
  <c r="AB1154" i="5"/>
  <c r="V1146" i="5"/>
  <c r="G1146" i="5" s="1"/>
  <c r="AB1146" i="5"/>
  <c r="V1138" i="5"/>
  <c r="G1138" i="5" s="1"/>
  <c r="AB1138" i="5"/>
  <c r="V1130" i="5"/>
  <c r="G1130" i="5" s="1"/>
  <c r="AB1130" i="5"/>
  <c r="V1122" i="5"/>
  <c r="G1122" i="5" s="1"/>
  <c r="AB1122" i="5"/>
  <c r="V1114" i="5"/>
  <c r="G1114" i="5" s="1"/>
  <c r="AB1114" i="5"/>
  <c r="V1106" i="5"/>
  <c r="G1106" i="5" s="1"/>
  <c r="AB1106" i="5"/>
  <c r="V1098" i="5"/>
  <c r="AB1098" i="5"/>
  <c r="V1090" i="5"/>
  <c r="G1090" i="5" s="1"/>
  <c r="AB1090" i="5"/>
  <c r="V1082" i="5"/>
  <c r="G1082" i="5" s="1"/>
  <c r="AB1082" i="5"/>
  <c r="V1074" i="5"/>
  <c r="AB1074" i="5"/>
  <c r="V1066" i="5"/>
  <c r="AB1066" i="5"/>
  <c r="V1058" i="5"/>
  <c r="G1058" i="5" s="1"/>
  <c r="AB1058" i="5"/>
  <c r="V1050" i="5"/>
  <c r="G1050" i="5" s="1"/>
  <c r="AB1050" i="5"/>
  <c r="V1042" i="5"/>
  <c r="G1042" i="5" s="1"/>
  <c r="AB1042" i="5"/>
  <c r="V1034" i="5"/>
  <c r="G1034" i="5" s="1"/>
  <c r="AB1034" i="5"/>
  <c r="V1026" i="5"/>
  <c r="G1026" i="5" s="1"/>
  <c r="AB1026" i="5"/>
  <c r="V1018" i="5"/>
  <c r="G1018" i="5" s="1"/>
  <c r="AB1018" i="5"/>
  <c r="V1010" i="5"/>
  <c r="G1010" i="5" s="1"/>
  <c r="AB1010" i="5"/>
  <c r="V1002" i="5"/>
  <c r="G1002" i="5" s="1"/>
  <c r="AB1002" i="5"/>
  <c r="V994" i="5"/>
  <c r="G994" i="5" s="1"/>
  <c r="AB994" i="5"/>
  <c r="V986" i="5"/>
  <c r="G986" i="5" s="1"/>
  <c r="AB986" i="5"/>
  <c r="V978" i="5"/>
  <c r="AB978" i="5"/>
  <c r="V970" i="5"/>
  <c r="G970" i="5" s="1"/>
  <c r="AB970" i="5"/>
  <c r="V962" i="5"/>
  <c r="G962" i="5" s="1"/>
  <c r="AB962" i="5"/>
  <c r="V954" i="5"/>
  <c r="G954" i="5" s="1"/>
  <c r="AB954" i="5"/>
  <c r="V946" i="5"/>
  <c r="G946" i="5" s="1"/>
  <c r="AB946" i="5"/>
  <c r="V938" i="5"/>
  <c r="AB938" i="5"/>
  <c r="G938" i="5"/>
  <c r="V930" i="5"/>
  <c r="G930" i="5" s="1"/>
  <c r="AB930" i="5"/>
  <c r="V922" i="5"/>
  <c r="AB922" i="5"/>
  <c r="V914" i="5"/>
  <c r="AB914" i="5"/>
  <c r="V906" i="5"/>
  <c r="G906" i="5" s="1"/>
  <c r="AB906" i="5"/>
  <c r="V898" i="5"/>
  <c r="G898" i="5" s="1"/>
  <c r="AB898" i="5"/>
  <c r="V890" i="5"/>
  <c r="G890" i="5" s="1"/>
  <c r="AB890" i="5"/>
  <c r="V882" i="5"/>
  <c r="AB882" i="5"/>
  <c r="G882" i="5"/>
  <c r="V874" i="5"/>
  <c r="G874" i="5" s="1"/>
  <c r="AB874" i="5"/>
  <c r="V866" i="5"/>
  <c r="G866" i="5" s="1"/>
  <c r="AB866" i="5"/>
  <c r="V858" i="5"/>
  <c r="G858" i="5" s="1"/>
  <c r="AB858" i="5"/>
  <c r="V850" i="5"/>
  <c r="AB850" i="5"/>
  <c r="V842" i="5"/>
  <c r="G842" i="5" s="1"/>
  <c r="AB842" i="5"/>
  <c r="V834" i="5"/>
  <c r="G834" i="5" s="1"/>
  <c r="AB834" i="5"/>
  <c r="V826" i="5"/>
  <c r="G826" i="5" s="1"/>
  <c r="AB826" i="5"/>
  <c r="V818" i="5"/>
  <c r="G818" i="5" s="1"/>
  <c r="AB818" i="5"/>
  <c r="V810" i="5"/>
  <c r="AB810" i="5"/>
  <c r="V802" i="5"/>
  <c r="G802" i="5" s="1"/>
  <c r="AB802" i="5"/>
  <c r="V794" i="5"/>
  <c r="G794" i="5" s="1"/>
  <c r="AB794" i="5"/>
  <c r="V786" i="5"/>
  <c r="G786" i="5" s="1"/>
  <c r="AB786" i="5"/>
  <c r="V778" i="5"/>
  <c r="G778" i="5" s="1"/>
  <c r="AB778" i="5"/>
  <c r="V770" i="5"/>
  <c r="G770" i="5" s="1"/>
  <c r="AB770" i="5"/>
  <c r="V762" i="5"/>
  <c r="G762" i="5" s="1"/>
  <c r="AB762" i="5"/>
  <c r="V754" i="5"/>
  <c r="AB754" i="5"/>
  <c r="V746" i="5"/>
  <c r="G746" i="5" s="1"/>
  <c r="AB746" i="5"/>
  <c r="V738" i="5"/>
  <c r="G738" i="5" s="1"/>
  <c r="AB738" i="5"/>
  <c r="V730" i="5"/>
  <c r="AB730" i="5"/>
  <c r="V722" i="5"/>
  <c r="G722" i="5" s="1"/>
  <c r="AB722" i="5"/>
  <c r="V714" i="5"/>
  <c r="G714" i="5" s="1"/>
  <c r="AB714" i="5"/>
  <c r="V706" i="5"/>
  <c r="G706" i="5" s="1"/>
  <c r="AB706" i="5"/>
  <c r="V698" i="5"/>
  <c r="G698" i="5" s="1"/>
  <c r="AB698" i="5"/>
  <c r="V690" i="5"/>
  <c r="G690" i="5" s="1"/>
  <c r="AB690" i="5"/>
  <c r="V682" i="5"/>
  <c r="G682" i="5" s="1"/>
  <c r="AB682" i="5"/>
  <c r="V674" i="5"/>
  <c r="G674" i="5" s="1"/>
  <c r="AB674" i="5"/>
  <c r="V666" i="5"/>
  <c r="AB666" i="5"/>
  <c r="V658" i="5"/>
  <c r="G658" i="5" s="1"/>
  <c r="AB658" i="5"/>
  <c r="V650" i="5"/>
  <c r="AB650" i="5"/>
  <c r="V642" i="5"/>
  <c r="G642" i="5" s="1"/>
  <c r="AB642" i="5"/>
  <c r="V634" i="5"/>
  <c r="G634" i="5" s="1"/>
  <c r="AB634" i="5"/>
  <c r="V626" i="5"/>
  <c r="G626" i="5" s="1"/>
  <c r="AB626" i="5"/>
  <c r="V618" i="5"/>
  <c r="G618" i="5" s="1"/>
  <c r="AB618" i="5"/>
  <c r="V610" i="5"/>
  <c r="G610" i="5" s="1"/>
  <c r="AB610" i="5"/>
  <c r="V602" i="5"/>
  <c r="G602" i="5" s="1"/>
  <c r="AB602" i="5"/>
  <c r="V594" i="5"/>
  <c r="AB594" i="5"/>
  <c r="V586" i="5"/>
  <c r="G586" i="5" s="1"/>
  <c r="AB586" i="5"/>
  <c r="V578" i="5"/>
  <c r="G578" i="5" s="1"/>
  <c r="AB578" i="5"/>
  <c r="V570" i="5"/>
  <c r="G570" i="5" s="1"/>
  <c r="AB570" i="5"/>
  <c r="V562" i="5"/>
  <c r="G562" i="5" s="1"/>
  <c r="AB562" i="5"/>
  <c r="V554" i="5"/>
  <c r="G554" i="5" s="1"/>
  <c r="AB554" i="5"/>
  <c r="V546" i="5"/>
  <c r="G546" i="5" s="1"/>
  <c r="AB546" i="5"/>
  <c r="V538" i="5"/>
  <c r="G538" i="5" s="1"/>
  <c r="AB538" i="5"/>
  <c r="V530" i="5"/>
  <c r="G530" i="5" s="1"/>
  <c r="AB530" i="5"/>
  <c r="V522" i="5"/>
  <c r="G522" i="5" s="1"/>
  <c r="AB522" i="5"/>
  <c r="V514" i="5"/>
  <c r="G514" i="5" s="1"/>
  <c r="AB514" i="5"/>
  <c r="V506" i="5"/>
  <c r="G506" i="5" s="1"/>
  <c r="AB506" i="5"/>
  <c r="V498" i="5"/>
  <c r="G498" i="5" s="1"/>
  <c r="AB498" i="5"/>
  <c r="V490" i="5"/>
  <c r="G490" i="5" s="1"/>
  <c r="AB490" i="5"/>
  <c r="V482" i="5"/>
  <c r="AB482" i="5"/>
  <c r="V474" i="5"/>
  <c r="G474" i="5" s="1"/>
  <c r="AB474" i="5"/>
  <c r="V466" i="5"/>
  <c r="G466" i="5" s="1"/>
  <c r="AB466" i="5"/>
  <c r="V458" i="5"/>
  <c r="G458" i="5" s="1"/>
  <c r="AB458" i="5"/>
  <c r="V450" i="5"/>
  <c r="G450" i="5" s="1"/>
  <c r="AB450" i="5"/>
  <c r="V442" i="5"/>
  <c r="G442" i="5" s="1"/>
  <c r="AB442" i="5"/>
  <c r="V434" i="5"/>
  <c r="G434" i="5" s="1"/>
  <c r="AB434" i="5"/>
  <c r="V426" i="5"/>
  <c r="G426" i="5" s="1"/>
  <c r="AB426" i="5"/>
  <c r="V418" i="5"/>
  <c r="G418" i="5" s="1"/>
  <c r="AB418" i="5"/>
  <c r="V410" i="5"/>
  <c r="G410" i="5" s="1"/>
  <c r="AB410" i="5"/>
  <c r="V402" i="5"/>
  <c r="G402" i="5" s="1"/>
  <c r="AB402" i="5"/>
  <c r="V394" i="5"/>
  <c r="AB394" i="5"/>
  <c r="V386" i="5"/>
  <c r="G386" i="5" s="1"/>
  <c r="AB386" i="5"/>
  <c r="V378" i="5"/>
  <c r="G378" i="5" s="1"/>
  <c r="AB378" i="5"/>
  <c r="V370" i="5"/>
  <c r="G370" i="5" s="1"/>
  <c r="AB370" i="5"/>
  <c r="V362" i="5"/>
  <c r="G362" i="5" s="1"/>
  <c r="AB362" i="5"/>
  <c r="V354" i="5"/>
  <c r="AB354" i="5"/>
  <c r="V346" i="5"/>
  <c r="G346" i="5" s="1"/>
  <c r="AB346" i="5"/>
  <c r="V338" i="5"/>
  <c r="G338" i="5" s="1"/>
  <c r="AB338" i="5"/>
  <c r="V330" i="5"/>
  <c r="G330" i="5" s="1"/>
  <c r="AB330" i="5"/>
  <c r="V322" i="5"/>
  <c r="AB322" i="5"/>
  <c r="V314" i="5"/>
  <c r="AB314" i="5"/>
  <c r="V306" i="5"/>
  <c r="G306" i="5" s="1"/>
  <c r="AB306" i="5"/>
  <c r="V298" i="5"/>
  <c r="G298" i="5" s="1"/>
  <c r="AB298" i="5"/>
  <c r="V290" i="5"/>
  <c r="G290" i="5" s="1"/>
  <c r="AB290" i="5"/>
  <c r="V282" i="5"/>
  <c r="AB282" i="5"/>
  <c r="V274" i="5"/>
  <c r="G274" i="5" s="1"/>
  <c r="AB274" i="5"/>
  <c r="V266" i="5"/>
  <c r="G266" i="5" s="1"/>
  <c r="AB266" i="5"/>
  <c r="V258" i="5"/>
  <c r="G258" i="5" s="1"/>
  <c r="AB258" i="5"/>
  <c r="V250" i="5"/>
  <c r="AB250" i="5"/>
  <c r="V242" i="5"/>
  <c r="G242" i="5" s="1"/>
  <c r="AB242" i="5"/>
  <c r="V234" i="5"/>
  <c r="G234" i="5" s="1"/>
  <c r="AB234" i="5"/>
  <c r="V226" i="5"/>
  <c r="AB226" i="5"/>
  <c r="V218" i="5"/>
  <c r="G218" i="5" s="1"/>
  <c r="AB218" i="5"/>
  <c r="V210" i="5"/>
  <c r="G210" i="5" s="1"/>
  <c r="AB210" i="5"/>
  <c r="V202" i="5"/>
  <c r="AB202" i="5"/>
  <c r="V194" i="5"/>
  <c r="G194" i="5" s="1"/>
  <c r="AB194" i="5"/>
  <c r="V186" i="5"/>
  <c r="G186" i="5" s="1"/>
  <c r="AB186" i="5"/>
  <c r="V178" i="5"/>
  <c r="G178" i="5" s="1"/>
  <c r="AB178" i="5"/>
  <c r="V170" i="5"/>
  <c r="G170" i="5" s="1"/>
  <c r="AB170" i="5"/>
  <c r="V162" i="5"/>
  <c r="G162" i="5" s="1"/>
  <c r="AB162" i="5"/>
  <c r="AB154" i="5"/>
  <c r="V154" i="5"/>
  <c r="G154" i="5" s="1"/>
  <c r="V146" i="5"/>
  <c r="G146" i="5" s="1"/>
  <c r="AB146" i="5"/>
  <c r="V138" i="5"/>
  <c r="G138" i="5" s="1"/>
  <c r="AB138" i="5"/>
  <c r="V130" i="5"/>
  <c r="G130" i="5" s="1"/>
  <c r="AB130" i="5"/>
  <c r="V122" i="5"/>
  <c r="G122" i="5" s="1"/>
  <c r="AB122" i="5"/>
  <c r="V114" i="5"/>
  <c r="G114" i="5" s="1"/>
  <c r="AB114" i="5"/>
  <c r="V106" i="5"/>
  <c r="G106" i="5" s="1"/>
  <c r="AB106" i="5"/>
  <c r="V98" i="5"/>
  <c r="AB98" i="5"/>
  <c r="G98" i="5"/>
  <c r="V90" i="5"/>
  <c r="G90" i="5" s="1"/>
  <c r="AB90" i="5"/>
  <c r="V82" i="5"/>
  <c r="G82" i="5" s="1"/>
  <c r="AB82" i="5"/>
  <c r="V74" i="5"/>
  <c r="AB74" i="5"/>
  <c r="V66" i="5"/>
  <c r="G66" i="5" s="1"/>
  <c r="AB66" i="5"/>
  <c r="V58" i="5"/>
  <c r="G58" i="5" s="1"/>
  <c r="AB58" i="5"/>
  <c r="V50" i="5"/>
  <c r="G50" i="5" s="1"/>
  <c r="AB50" i="5"/>
  <c r="V42" i="5"/>
  <c r="G42" i="5" s="1"/>
  <c r="AB42" i="5"/>
  <c r="AB2498" i="5"/>
  <c r="V2498" i="5"/>
  <c r="G1394" i="5"/>
  <c r="G1194" i="5"/>
  <c r="G1426" i="5"/>
  <c r="G1730" i="5"/>
  <c r="G1314" i="5"/>
  <c r="G1818" i="5"/>
  <c r="G1258" i="5"/>
  <c r="G482" i="5"/>
  <c r="G1642" i="5"/>
  <c r="G666" i="5"/>
  <c r="G1290" i="5"/>
  <c r="G2018" i="5"/>
  <c r="G1410" i="5"/>
  <c r="G1674" i="5"/>
  <c r="G226" i="5"/>
  <c r="G2002" i="5"/>
  <c r="G282" i="5"/>
  <c r="G922" i="5"/>
  <c r="G1066" i="5"/>
  <c r="G730" i="5"/>
  <c r="G1682" i="5"/>
  <c r="G74" i="5"/>
  <c r="G1522" i="5"/>
  <c r="G2010" i="5"/>
  <c r="G1954" i="5"/>
  <c r="G1466" i="5"/>
  <c r="G1922" i="5"/>
  <c r="G354" i="5"/>
  <c r="G754" i="5"/>
  <c r="G1074" i="5"/>
  <c r="G1490" i="5"/>
  <c r="G914" i="5"/>
  <c r="G1722" i="5"/>
  <c r="G1986" i="5"/>
  <c r="G850" i="5"/>
  <c r="T92" i="5"/>
  <c r="S92" i="5"/>
  <c r="E2055" i="5"/>
  <c r="X2055" i="5" s="1"/>
  <c r="G2055" i="5"/>
  <c r="V1907" i="5"/>
  <c r="AB1907" i="5"/>
  <c r="AB1899" i="5"/>
  <c r="V1899" i="5"/>
  <c r="V1883" i="5"/>
  <c r="AB1883" i="5"/>
  <c r="V1875" i="5"/>
  <c r="AB1875" i="5"/>
  <c r="AB1867" i="5"/>
  <c r="V1867" i="5"/>
  <c r="V1851" i="5"/>
  <c r="AB1851" i="5"/>
  <c r="AB1843" i="5"/>
  <c r="V1843" i="5"/>
  <c r="V1835" i="5"/>
  <c r="AB1835" i="5"/>
  <c r="AB1827" i="5"/>
  <c r="V1827" i="5"/>
  <c r="V1819" i="5"/>
  <c r="AB1819" i="5"/>
  <c r="AB1811" i="5"/>
  <c r="V1811" i="5"/>
  <c r="V1803" i="5"/>
  <c r="AB1803" i="5"/>
  <c r="AB1795" i="5"/>
  <c r="V1795" i="5"/>
  <c r="V1787" i="5"/>
  <c r="AB1787" i="5"/>
  <c r="AB1779" i="5"/>
  <c r="V1779" i="5"/>
  <c r="V1771" i="5"/>
  <c r="AB1771" i="5"/>
  <c r="AB1763" i="5"/>
  <c r="V1763" i="5"/>
  <c r="V1755" i="5"/>
  <c r="AB1755" i="5"/>
  <c r="AB1747" i="5"/>
  <c r="V1747" i="5"/>
  <c r="V1739" i="5"/>
  <c r="AB1739" i="5"/>
  <c r="AB1731" i="5"/>
  <c r="V1731" i="5"/>
  <c r="V1723" i="5"/>
  <c r="AB1723" i="5"/>
  <c r="AB1715" i="5"/>
  <c r="V1715" i="5"/>
  <c r="V1707" i="5"/>
  <c r="AB1707" i="5"/>
  <c r="AB1699" i="5"/>
  <c r="V1699" i="5"/>
  <c r="V1691" i="5"/>
  <c r="AB1691" i="5"/>
  <c r="AB1683" i="5"/>
  <c r="V1683" i="5"/>
  <c r="V1675" i="5"/>
  <c r="AB1675" i="5"/>
  <c r="V1667" i="5"/>
  <c r="AB1667" i="5"/>
  <c r="V1659" i="5"/>
  <c r="AB1659" i="5"/>
  <c r="V1651" i="5"/>
  <c r="AB1651" i="5"/>
  <c r="AB1643" i="5"/>
  <c r="V1643" i="5"/>
  <c r="V1635" i="5"/>
  <c r="AB1635" i="5"/>
  <c r="V1627" i="5"/>
  <c r="AB1627" i="5"/>
  <c r="V1619" i="5"/>
  <c r="AB1619" i="5"/>
  <c r="V1611" i="5"/>
  <c r="AB1611" i="5"/>
  <c r="V1603" i="5"/>
  <c r="AB1603" i="5"/>
  <c r="V1595" i="5"/>
  <c r="AB1595" i="5"/>
  <c r="AB1587" i="5"/>
  <c r="V1587" i="5"/>
  <c r="AB1579" i="5"/>
  <c r="V1579" i="5"/>
  <c r="V1571" i="5"/>
  <c r="AB1571" i="5"/>
  <c r="AB1563" i="5"/>
  <c r="V1563" i="5"/>
  <c r="AB1555" i="5"/>
  <c r="V1555" i="5"/>
  <c r="V1539" i="5"/>
  <c r="AB1539" i="5"/>
  <c r="AB1531" i="5"/>
  <c r="V1531" i="5"/>
  <c r="AB1523" i="5"/>
  <c r="V1523" i="5"/>
  <c r="V1515" i="5"/>
  <c r="AB1515" i="5"/>
  <c r="AB1507" i="5"/>
  <c r="V1507" i="5"/>
  <c r="V1499" i="5"/>
  <c r="AB1499" i="5"/>
  <c r="AB1491" i="5"/>
  <c r="V1491" i="5"/>
  <c r="AB1483" i="5"/>
  <c r="V1483" i="5"/>
  <c r="V1475" i="5"/>
  <c r="AB1475" i="5"/>
  <c r="AB1467" i="5"/>
  <c r="V1467" i="5"/>
  <c r="V1451" i="5"/>
  <c r="AB1451" i="5"/>
  <c r="AB1443" i="5"/>
  <c r="V1443" i="5"/>
  <c r="V1435" i="5"/>
  <c r="AB1435" i="5"/>
  <c r="AB1427" i="5"/>
  <c r="V1427" i="5"/>
  <c r="AB1419" i="5"/>
  <c r="V1419" i="5"/>
  <c r="V1411" i="5"/>
  <c r="AB1411" i="5"/>
  <c r="AB1403" i="5"/>
  <c r="V1403" i="5"/>
  <c r="AB1395" i="5"/>
  <c r="V1395" i="5"/>
  <c r="V1387" i="5"/>
  <c r="AB1387" i="5"/>
  <c r="AB1379" i="5"/>
  <c r="V1379" i="5"/>
  <c r="V1371" i="5"/>
  <c r="AB1371" i="5"/>
  <c r="AB1363" i="5"/>
  <c r="V1363" i="5"/>
  <c r="AB1355" i="5"/>
  <c r="V1355" i="5"/>
  <c r="V1347" i="5"/>
  <c r="AB1347" i="5"/>
  <c r="AB1339" i="5"/>
  <c r="V1339" i="5"/>
  <c r="V1323" i="5"/>
  <c r="AB1323" i="5"/>
  <c r="AB1315" i="5"/>
  <c r="V1315" i="5"/>
  <c r="V1307" i="5"/>
  <c r="AB1307" i="5"/>
  <c r="AB1299" i="5"/>
  <c r="V1299" i="5"/>
  <c r="AB1291" i="5"/>
  <c r="V1291" i="5"/>
  <c r="V1283" i="5"/>
  <c r="AB1283" i="5"/>
  <c r="AB1275" i="5"/>
  <c r="V1275" i="5"/>
  <c r="AB1267" i="5"/>
  <c r="V1267" i="5"/>
  <c r="V1259" i="5"/>
  <c r="AB1259" i="5"/>
  <c r="AB1251" i="5"/>
  <c r="V1251" i="5"/>
  <c r="V1243" i="5"/>
  <c r="AB1243" i="5"/>
  <c r="AB1235" i="5"/>
  <c r="V1235" i="5"/>
  <c r="AB1227" i="5"/>
  <c r="V1227" i="5"/>
  <c r="V1219" i="5"/>
  <c r="AB1219" i="5"/>
  <c r="AB1211" i="5"/>
  <c r="V1211" i="5"/>
  <c r="V1195" i="5"/>
  <c r="AB1195" i="5"/>
  <c r="AB1187" i="5"/>
  <c r="V1187" i="5"/>
  <c r="V1179" i="5"/>
  <c r="AB1179" i="5"/>
  <c r="AB1171" i="5"/>
  <c r="V1171" i="5"/>
  <c r="AB1163" i="5"/>
  <c r="V1163" i="5"/>
  <c r="V1155" i="5"/>
  <c r="AB1155" i="5"/>
  <c r="V1147" i="5"/>
  <c r="AB1147" i="5"/>
  <c r="V1139" i="5"/>
  <c r="AB1139" i="5"/>
  <c r="V1131" i="5"/>
  <c r="AB1131" i="5"/>
  <c r="V1123" i="5"/>
  <c r="AB1123" i="5"/>
  <c r="V1115" i="5"/>
  <c r="AB1115" i="5"/>
  <c r="V1107" i="5"/>
  <c r="AB1107" i="5"/>
  <c r="V1099" i="5"/>
  <c r="AB1099" i="5"/>
  <c r="V1091" i="5"/>
  <c r="AB1091" i="5"/>
  <c r="V1083" i="5"/>
  <c r="AB1083" i="5"/>
  <c r="V1075" i="5"/>
  <c r="AB1075" i="5"/>
  <c r="V1067" i="5"/>
  <c r="AB1067" i="5"/>
  <c r="V1059" i="5"/>
  <c r="AB1059" i="5"/>
  <c r="V1051" i="5"/>
  <c r="AB1051" i="5"/>
  <c r="V1043" i="5"/>
  <c r="AB1043" i="5"/>
  <c r="V1035" i="5"/>
  <c r="AB1035" i="5"/>
  <c r="V1027" i="5"/>
  <c r="AB1027" i="5"/>
  <c r="V1019" i="5"/>
  <c r="AB1019" i="5"/>
  <c r="V1011" i="5"/>
  <c r="AB1011" i="5"/>
  <c r="V1003" i="5"/>
  <c r="AB1003" i="5"/>
  <c r="V995" i="5"/>
  <c r="AB995" i="5"/>
  <c r="V987" i="5"/>
  <c r="AB987" i="5"/>
  <c r="V979" i="5"/>
  <c r="AB979" i="5"/>
  <c r="V971" i="5"/>
  <c r="AB971" i="5"/>
  <c r="V963" i="5"/>
  <c r="AB963" i="5"/>
  <c r="V955" i="5"/>
  <c r="AB955" i="5"/>
  <c r="V947" i="5"/>
  <c r="AB947" i="5"/>
  <c r="V939" i="5"/>
  <c r="AB939" i="5"/>
  <c r="V931" i="5"/>
  <c r="AB931" i="5"/>
  <c r="V923" i="5"/>
  <c r="AB923" i="5"/>
  <c r="V915" i="5"/>
  <c r="AB915" i="5"/>
  <c r="V907" i="5"/>
  <c r="AB907" i="5"/>
  <c r="V899" i="5"/>
  <c r="AB899" i="5"/>
  <c r="V891" i="5"/>
  <c r="AB891" i="5"/>
  <c r="V883" i="5"/>
  <c r="AB883" i="5"/>
  <c r="V875" i="5"/>
  <c r="AB875" i="5"/>
  <c r="V867" i="5"/>
  <c r="AB867" i="5"/>
  <c r="V859" i="5"/>
  <c r="AB859" i="5"/>
  <c r="V851" i="5"/>
  <c r="AB851" i="5"/>
  <c r="V843" i="5"/>
  <c r="AB843" i="5"/>
  <c r="V835" i="5"/>
  <c r="AB835" i="5"/>
  <c r="V827" i="5"/>
  <c r="AB827" i="5"/>
  <c r="V819" i="5"/>
  <c r="AB819" i="5"/>
  <c r="V811" i="5"/>
  <c r="AB811" i="5"/>
  <c r="V803" i="5"/>
  <c r="AB803" i="5"/>
  <c r="V795" i="5"/>
  <c r="AB795" i="5"/>
  <c r="V787" i="5"/>
  <c r="AB787" i="5"/>
  <c r="V779" i="5"/>
  <c r="AB779" i="5"/>
  <c r="V771" i="5"/>
  <c r="AB771" i="5"/>
  <c r="V763" i="5"/>
  <c r="AB763" i="5"/>
  <c r="V755" i="5"/>
  <c r="AB755" i="5"/>
  <c r="V747" i="5"/>
  <c r="AB747" i="5"/>
  <c r="V739" i="5"/>
  <c r="AB739" i="5"/>
  <c r="V731" i="5"/>
  <c r="AB731" i="5"/>
  <c r="V723" i="5"/>
  <c r="AB723" i="5"/>
  <c r="V715" i="5"/>
  <c r="AB715" i="5"/>
  <c r="V707" i="5"/>
  <c r="AB707" i="5"/>
  <c r="V699" i="5"/>
  <c r="AB699" i="5"/>
  <c r="V691" i="5"/>
  <c r="AB691" i="5"/>
  <c r="V683" i="5"/>
  <c r="AB683" i="5"/>
  <c r="V675" i="5"/>
  <c r="AB675" i="5"/>
  <c r="V667" i="5"/>
  <c r="AB667" i="5"/>
  <c r="V659" i="5"/>
  <c r="AB659" i="5"/>
  <c r="V651" i="5"/>
  <c r="AB651" i="5"/>
  <c r="V643" i="5"/>
  <c r="AB643" i="5"/>
  <c r="V635" i="5"/>
  <c r="AB635" i="5"/>
  <c r="V627" i="5"/>
  <c r="AB627" i="5"/>
  <c r="V619" i="5"/>
  <c r="AB619" i="5"/>
  <c r="V611" i="5"/>
  <c r="AB611" i="5"/>
  <c r="V603" i="5"/>
  <c r="AB603" i="5"/>
  <c r="V595" i="5"/>
  <c r="AB595" i="5"/>
  <c r="V587" i="5"/>
  <c r="AB587" i="5"/>
  <c r="V579" i="5"/>
  <c r="AB579" i="5"/>
  <c r="V571" i="5"/>
  <c r="AB571" i="5"/>
  <c r="V563" i="5"/>
  <c r="AB563" i="5"/>
  <c r="V555" i="5"/>
  <c r="AB555" i="5"/>
  <c r="V547" i="5"/>
  <c r="AB547" i="5"/>
  <c r="V539" i="5"/>
  <c r="AB539" i="5"/>
  <c r="V531" i="5"/>
  <c r="AB531" i="5"/>
  <c r="V523" i="5"/>
  <c r="AB523" i="5"/>
  <c r="V515" i="5"/>
  <c r="AB515" i="5"/>
  <c r="V507" i="5"/>
  <c r="AB507" i="5"/>
  <c r="V499" i="5"/>
  <c r="AB499" i="5"/>
  <c r="V491" i="5"/>
  <c r="AB491" i="5"/>
  <c r="V483" i="5"/>
  <c r="AB483" i="5"/>
  <c r="V475" i="5"/>
  <c r="AB475" i="5"/>
  <c r="V467" i="5"/>
  <c r="AB467" i="5"/>
  <c r="V459" i="5"/>
  <c r="AB459" i="5"/>
  <c r="V451" i="5"/>
  <c r="AB451" i="5"/>
  <c r="V443" i="5"/>
  <c r="AB443" i="5"/>
  <c r="V435" i="5"/>
  <c r="AB435" i="5"/>
  <c r="V427" i="5"/>
  <c r="AB427" i="5"/>
  <c r="V419" i="5"/>
  <c r="AB419" i="5"/>
  <c r="V411" i="5"/>
  <c r="AB411" i="5"/>
  <c r="V403" i="5"/>
  <c r="AB403" i="5"/>
  <c r="V395" i="5"/>
  <c r="AB395" i="5"/>
  <c r="V387" i="5"/>
  <c r="AB387" i="5"/>
  <c r="V379" i="5"/>
  <c r="AB379" i="5"/>
  <c r="V371" i="5"/>
  <c r="AB371" i="5"/>
  <c r="V363" i="5"/>
  <c r="AB363" i="5"/>
  <c r="V355" i="5"/>
  <c r="AB355" i="5"/>
  <c r="V347" i="5"/>
  <c r="AB347" i="5"/>
  <c r="V339" i="5"/>
  <c r="AB339" i="5"/>
  <c r="V331" i="5"/>
  <c r="AB331" i="5"/>
  <c r="V323" i="5"/>
  <c r="AB323" i="5"/>
  <c r="V315" i="5"/>
  <c r="AB315" i="5"/>
  <c r="V307" i="5"/>
  <c r="AB307" i="5"/>
  <c r="V299" i="5"/>
  <c r="AB299" i="5"/>
  <c r="V291" i="5"/>
  <c r="AB291" i="5"/>
  <c r="V283" i="5"/>
  <c r="AB283" i="5"/>
  <c r="V275" i="5"/>
  <c r="AB275" i="5"/>
  <c r="V267" i="5"/>
  <c r="AB267" i="5"/>
  <c r="V259" i="5"/>
  <c r="AB259" i="5"/>
  <c r="V251" i="5"/>
  <c r="AB251" i="5"/>
  <c r="V243" i="5"/>
  <c r="AB243" i="5"/>
  <c r="V235" i="5"/>
  <c r="AB235" i="5"/>
  <c r="V227" i="5"/>
  <c r="AB227" i="5"/>
  <c r="V219" i="5"/>
  <c r="AB219" i="5"/>
  <c r="V211" i="5"/>
  <c r="AB211" i="5"/>
  <c r="V203" i="5"/>
  <c r="AB203" i="5"/>
  <c r="V195" i="5"/>
  <c r="AB195" i="5"/>
  <c r="V187" i="5"/>
  <c r="AB187" i="5"/>
  <c r="V179" i="5"/>
  <c r="AB179" i="5"/>
  <c r="V1891" i="5"/>
  <c r="V1859" i="5"/>
  <c r="V1203" i="5"/>
  <c r="V1547" i="5"/>
  <c r="V1459" i="5"/>
  <c r="T2498" i="5"/>
  <c r="S2498" i="5"/>
  <c r="I2495" i="5"/>
  <c r="J2495" i="5"/>
  <c r="F2496" i="5"/>
  <c r="I2497" i="5"/>
  <c r="E2496" i="5"/>
  <c r="X2496" i="5" s="1"/>
  <c r="B31" i="5"/>
  <c r="C31" i="5"/>
  <c r="C29" i="5"/>
  <c r="B30" i="5"/>
  <c r="C30" i="5"/>
  <c r="B28" i="5"/>
  <c r="C28" i="5"/>
  <c r="B8" i="5"/>
  <c r="C8" i="5"/>
  <c r="B7" i="5"/>
  <c r="C7" i="5"/>
  <c r="B6" i="5"/>
  <c r="C6" i="5"/>
  <c r="B5" i="5"/>
  <c r="AB5" i="5" s="1"/>
  <c r="C15" i="6"/>
  <c r="C13" i="6"/>
  <c r="C12" i="6"/>
  <c r="C10" i="6"/>
  <c r="C11" i="6"/>
  <c r="C9" i="6"/>
  <c r="H6" i="6"/>
  <c r="D6" i="6" s="1"/>
  <c r="C6" i="6"/>
  <c r="C5" i="6"/>
  <c r="D4" i="6"/>
  <c r="C4" i="6"/>
  <c r="D65" i="4"/>
  <c r="G89" i="4"/>
  <c r="D41" i="4"/>
  <c r="D53" i="4"/>
  <c r="D101" i="4"/>
  <c r="G41" i="4"/>
  <c r="G53" i="4"/>
  <c r="G101" i="4"/>
  <c r="G65" i="4"/>
  <c r="D77" i="4"/>
  <c r="D114" i="4"/>
  <c r="G77" i="4"/>
  <c r="E700" i="5" l="1"/>
  <c r="X700" i="5" s="1"/>
  <c r="I700" i="5"/>
  <c r="J700" i="5"/>
  <c r="F700" i="5"/>
  <c r="H700" i="5"/>
  <c r="R700" i="5"/>
  <c r="E576" i="5"/>
  <c r="X576" i="5" s="1"/>
  <c r="F576" i="5"/>
  <c r="G576" i="5"/>
  <c r="I576" i="5"/>
  <c r="R576" i="5"/>
  <c r="H576" i="5"/>
  <c r="J576" i="5"/>
  <c r="E2099" i="5"/>
  <c r="X2099" i="5" s="1"/>
  <c r="J2099" i="5"/>
  <c r="H2099" i="5"/>
  <c r="G2099" i="5"/>
  <c r="R2099" i="5"/>
  <c r="F2099" i="5"/>
  <c r="I2099" i="5"/>
  <c r="E2371" i="5"/>
  <c r="X2371" i="5" s="1"/>
  <c r="H2371" i="5"/>
  <c r="R2371" i="5"/>
  <c r="J2371" i="5"/>
  <c r="G2371" i="5"/>
  <c r="I2371" i="5"/>
  <c r="F2371" i="5"/>
  <c r="E948" i="5"/>
  <c r="X948" i="5" s="1"/>
  <c r="F948" i="5"/>
  <c r="I948" i="5"/>
  <c r="J948" i="5"/>
  <c r="H948" i="5"/>
  <c r="R948" i="5"/>
  <c r="E1588" i="5"/>
  <c r="X1588" i="5" s="1"/>
  <c r="H1588" i="5"/>
  <c r="R1588" i="5"/>
  <c r="I1588" i="5"/>
  <c r="F1588" i="5"/>
  <c r="J1588" i="5"/>
  <c r="E356" i="5"/>
  <c r="X356" i="5" s="1"/>
  <c r="R356" i="5"/>
  <c r="J356" i="5"/>
  <c r="I356" i="5"/>
  <c r="H356" i="5"/>
  <c r="F356" i="5"/>
  <c r="G356" i="5"/>
  <c r="E900" i="5"/>
  <c r="X900" i="5" s="1"/>
  <c r="I900" i="5"/>
  <c r="F900" i="5"/>
  <c r="J900" i="5"/>
  <c r="R900" i="5"/>
  <c r="H900" i="5"/>
  <c r="E2044" i="5"/>
  <c r="X2044" i="5" s="1"/>
  <c r="J2044" i="5"/>
  <c r="I2044" i="5"/>
  <c r="F2044" i="5"/>
  <c r="H2044" i="5"/>
  <c r="R2044" i="5"/>
  <c r="E284" i="5"/>
  <c r="X284" i="5" s="1"/>
  <c r="J284" i="5"/>
  <c r="R284" i="5"/>
  <c r="F284" i="5"/>
  <c r="I284" i="5"/>
  <c r="H284" i="5"/>
  <c r="E780" i="5"/>
  <c r="X780" i="5" s="1"/>
  <c r="F780" i="5"/>
  <c r="I780" i="5"/>
  <c r="J780" i="5"/>
  <c r="R780" i="5"/>
  <c r="H780" i="5"/>
  <c r="E1188" i="5"/>
  <c r="X1188" i="5" s="1"/>
  <c r="J1188" i="5"/>
  <c r="F1188" i="5"/>
  <c r="I1188" i="5"/>
  <c r="H1188" i="5"/>
  <c r="R1188" i="5"/>
  <c r="E2204" i="5"/>
  <c r="X2204" i="5" s="1"/>
  <c r="H2204" i="5"/>
  <c r="F2204" i="5"/>
  <c r="R2204" i="5"/>
  <c r="J2204" i="5"/>
  <c r="I2204" i="5"/>
  <c r="E72" i="5"/>
  <c r="X72" i="5" s="1"/>
  <c r="J72" i="5"/>
  <c r="F72" i="5"/>
  <c r="H72" i="5"/>
  <c r="I72" i="5"/>
  <c r="G72" i="5"/>
  <c r="R72" i="5"/>
  <c r="E224" i="5"/>
  <c r="X224" i="5" s="1"/>
  <c r="J224" i="5"/>
  <c r="G224" i="5"/>
  <c r="R224" i="5"/>
  <c r="H224" i="5"/>
  <c r="F224" i="5"/>
  <c r="I224" i="5"/>
  <c r="E352" i="5"/>
  <c r="X352" i="5" s="1"/>
  <c r="J352" i="5"/>
  <c r="H352" i="5"/>
  <c r="R352" i="5"/>
  <c r="I352" i="5"/>
  <c r="F352" i="5"/>
  <c r="G352" i="5"/>
  <c r="E1072" i="5"/>
  <c r="X1072" i="5" s="1"/>
  <c r="R1072" i="5"/>
  <c r="H1072" i="5"/>
  <c r="G1072" i="5"/>
  <c r="J1072" i="5"/>
  <c r="I1072" i="5"/>
  <c r="F1072" i="5"/>
  <c r="E1272" i="5"/>
  <c r="X1272" i="5" s="1"/>
  <c r="H1272" i="5"/>
  <c r="G1272" i="5"/>
  <c r="I1272" i="5"/>
  <c r="J1272" i="5"/>
  <c r="F1272" i="5"/>
  <c r="R1272" i="5"/>
  <c r="E1440" i="5"/>
  <c r="X1440" i="5" s="1"/>
  <c r="F1440" i="5"/>
  <c r="R1440" i="5"/>
  <c r="I1440" i="5"/>
  <c r="H1440" i="5"/>
  <c r="J1440" i="5"/>
  <c r="G1440" i="5"/>
  <c r="E1584" i="5"/>
  <c r="X1584" i="5" s="1"/>
  <c r="H1584" i="5"/>
  <c r="J1584" i="5"/>
  <c r="F1584" i="5"/>
  <c r="G1584" i="5"/>
  <c r="R1584" i="5"/>
  <c r="I1584" i="5"/>
  <c r="E1784" i="5"/>
  <c r="X1784" i="5" s="1"/>
  <c r="H1784" i="5"/>
  <c r="R1784" i="5"/>
  <c r="F1784" i="5"/>
  <c r="I1784" i="5"/>
  <c r="G1784" i="5"/>
  <c r="J1784" i="5"/>
  <c r="E1984" i="5"/>
  <c r="X1984" i="5" s="1"/>
  <c r="G1984" i="5"/>
  <c r="R1984" i="5"/>
  <c r="F1984" i="5"/>
  <c r="I1984" i="5"/>
  <c r="H1984" i="5"/>
  <c r="J1984" i="5"/>
  <c r="E2128" i="5"/>
  <c r="X2128" i="5" s="1"/>
  <c r="H2128" i="5"/>
  <c r="I2128" i="5"/>
  <c r="F2128" i="5"/>
  <c r="J2128" i="5"/>
  <c r="G2128" i="5"/>
  <c r="R2128" i="5"/>
  <c r="E2256" i="5"/>
  <c r="X2256" i="5" s="1"/>
  <c r="G2256" i="5"/>
  <c r="J2256" i="5"/>
  <c r="F2256" i="5"/>
  <c r="H2256" i="5"/>
  <c r="R2256" i="5"/>
  <c r="I2256" i="5"/>
  <c r="E2416" i="5"/>
  <c r="X2416" i="5" s="1"/>
  <c r="J2416" i="5"/>
  <c r="G2416" i="5"/>
  <c r="I2416" i="5"/>
  <c r="H2416" i="5"/>
  <c r="F2416" i="5"/>
  <c r="R2416" i="5"/>
  <c r="E2076" i="5"/>
  <c r="X2076" i="5" s="1"/>
  <c r="J2076" i="5"/>
  <c r="R2076" i="5"/>
  <c r="H2076" i="5"/>
  <c r="I2076" i="5"/>
  <c r="F2076" i="5"/>
  <c r="E1012" i="5"/>
  <c r="X1012" i="5" s="1"/>
  <c r="H1012" i="5"/>
  <c r="J1012" i="5"/>
  <c r="R1012" i="5"/>
  <c r="I1012" i="5"/>
  <c r="F1012" i="5"/>
  <c r="G1188" i="5"/>
  <c r="E1668" i="5"/>
  <c r="X1668" i="5" s="1"/>
  <c r="F1668" i="5"/>
  <c r="I1668" i="5"/>
  <c r="J1668" i="5"/>
  <c r="R1668" i="5"/>
  <c r="H1668" i="5"/>
  <c r="E460" i="5"/>
  <c r="X460" i="5" s="1"/>
  <c r="R460" i="5"/>
  <c r="H460" i="5"/>
  <c r="F460" i="5"/>
  <c r="J460" i="5"/>
  <c r="I460" i="5"/>
  <c r="E644" i="5"/>
  <c r="X644" i="5" s="1"/>
  <c r="J644" i="5"/>
  <c r="H644" i="5"/>
  <c r="I644" i="5"/>
  <c r="R644" i="5"/>
  <c r="F644" i="5"/>
  <c r="E1644" i="5"/>
  <c r="X1644" i="5" s="1"/>
  <c r="F1644" i="5"/>
  <c r="R1644" i="5"/>
  <c r="I1644" i="5"/>
  <c r="H1644" i="5"/>
  <c r="J1644" i="5"/>
  <c r="E2348" i="5"/>
  <c r="X2348" i="5" s="1"/>
  <c r="J2348" i="5"/>
  <c r="R2348" i="5"/>
  <c r="F2348" i="5"/>
  <c r="H2348" i="5"/>
  <c r="I2348" i="5"/>
  <c r="J340" i="5"/>
  <c r="H2239" i="5"/>
  <c r="R2239" i="5"/>
  <c r="E2407" i="5"/>
  <c r="X2407" i="5" s="1"/>
  <c r="J2407" i="5"/>
  <c r="G2407" i="5"/>
  <c r="E80" i="5"/>
  <c r="X80" i="5" s="1"/>
  <c r="J80" i="5"/>
  <c r="I80" i="5"/>
  <c r="H80" i="5"/>
  <c r="G80" i="5"/>
  <c r="F80" i="5"/>
  <c r="R80" i="5"/>
  <c r="E368" i="5"/>
  <c r="X368" i="5" s="1"/>
  <c r="H368" i="5"/>
  <c r="J368" i="5"/>
  <c r="I368" i="5"/>
  <c r="F368" i="5"/>
  <c r="G368" i="5"/>
  <c r="R368" i="5"/>
  <c r="E448" i="5"/>
  <c r="X448" i="5" s="1"/>
  <c r="G448" i="5"/>
  <c r="R448" i="5"/>
  <c r="H448" i="5"/>
  <c r="F448" i="5"/>
  <c r="I448" i="5"/>
  <c r="J448" i="5"/>
  <c r="E640" i="5"/>
  <c r="X640" i="5" s="1"/>
  <c r="G640" i="5"/>
  <c r="F640" i="5"/>
  <c r="I640" i="5"/>
  <c r="R640" i="5"/>
  <c r="H640" i="5"/>
  <c r="J640" i="5"/>
  <c r="E1280" i="5"/>
  <c r="X1280" i="5" s="1"/>
  <c r="R1280" i="5"/>
  <c r="J1280" i="5"/>
  <c r="H1280" i="5"/>
  <c r="I1280" i="5"/>
  <c r="F1280" i="5"/>
  <c r="G1280" i="5"/>
  <c r="E1664" i="5"/>
  <c r="X1664" i="5" s="1"/>
  <c r="G1664" i="5"/>
  <c r="R1664" i="5"/>
  <c r="H1664" i="5"/>
  <c r="I1664" i="5"/>
  <c r="F1664" i="5"/>
  <c r="J1664" i="5"/>
  <c r="E1928" i="5"/>
  <c r="X1928" i="5" s="1"/>
  <c r="G1928" i="5"/>
  <c r="I1928" i="5"/>
  <c r="R1928" i="5"/>
  <c r="H1928" i="5"/>
  <c r="F1928" i="5"/>
  <c r="J1928" i="5"/>
  <c r="E1992" i="5"/>
  <c r="X1992" i="5" s="1"/>
  <c r="G1992" i="5"/>
  <c r="J1992" i="5"/>
  <c r="I1992" i="5"/>
  <c r="R1992" i="5"/>
  <c r="H1992" i="5"/>
  <c r="F1992" i="5"/>
  <c r="E2136" i="5"/>
  <c r="X2136" i="5" s="1"/>
  <c r="J2136" i="5"/>
  <c r="R2136" i="5"/>
  <c r="I2136" i="5"/>
  <c r="F2136" i="5"/>
  <c r="H2136" i="5"/>
  <c r="G2136" i="5"/>
  <c r="E2328" i="5"/>
  <c r="X2328" i="5" s="1"/>
  <c r="H2328" i="5"/>
  <c r="F2328" i="5"/>
  <c r="G2328" i="5"/>
  <c r="R2328" i="5"/>
  <c r="J2328" i="5"/>
  <c r="I2328" i="5"/>
  <c r="E1944" i="5"/>
  <c r="X1944" i="5" s="1"/>
  <c r="H1944" i="5"/>
  <c r="I1944" i="5"/>
  <c r="G1944" i="5"/>
  <c r="J1944" i="5"/>
  <c r="F1944" i="5"/>
  <c r="R1944" i="5"/>
  <c r="E1947" i="5"/>
  <c r="X1947" i="5" s="1"/>
  <c r="I1947" i="5"/>
  <c r="R1947" i="5"/>
  <c r="F1947" i="5"/>
  <c r="H1947" i="5"/>
  <c r="G1947" i="5"/>
  <c r="J1947" i="5"/>
  <c r="E1987" i="5"/>
  <c r="X1987" i="5" s="1"/>
  <c r="J1987" i="5"/>
  <c r="G1987" i="5"/>
  <c r="F1987" i="5"/>
  <c r="I1987" i="5"/>
  <c r="R1987" i="5"/>
  <c r="H1987" i="5"/>
  <c r="E2035" i="5"/>
  <c r="X2035" i="5" s="1"/>
  <c r="R2035" i="5"/>
  <c r="F2035" i="5"/>
  <c r="I2035" i="5"/>
  <c r="H2035" i="5"/>
  <c r="J2035" i="5"/>
  <c r="G2035" i="5"/>
  <c r="E2075" i="5"/>
  <c r="X2075" i="5" s="1"/>
  <c r="H2075" i="5"/>
  <c r="G2075" i="5"/>
  <c r="R2075" i="5"/>
  <c r="I2075" i="5"/>
  <c r="F2075" i="5"/>
  <c r="J2075" i="5"/>
  <c r="E2115" i="5"/>
  <c r="X2115" i="5" s="1"/>
  <c r="F2115" i="5"/>
  <c r="G2115" i="5"/>
  <c r="J2115" i="5"/>
  <c r="R2115" i="5"/>
  <c r="I2115" i="5"/>
  <c r="H2115" i="5"/>
  <c r="E2163" i="5"/>
  <c r="X2163" i="5" s="1"/>
  <c r="I2163" i="5"/>
  <c r="G2163" i="5"/>
  <c r="H2163" i="5"/>
  <c r="R2163" i="5"/>
  <c r="F2163" i="5"/>
  <c r="J2163" i="5"/>
  <c r="E2211" i="5"/>
  <c r="X2211" i="5" s="1"/>
  <c r="G2211" i="5"/>
  <c r="H2211" i="5"/>
  <c r="I2211" i="5"/>
  <c r="F2211" i="5"/>
  <c r="J2211" i="5"/>
  <c r="R2211" i="5"/>
  <c r="E2251" i="5"/>
  <c r="X2251" i="5" s="1"/>
  <c r="J2251" i="5"/>
  <c r="G2251" i="5"/>
  <c r="H2251" i="5"/>
  <c r="F2251" i="5"/>
  <c r="R2251" i="5"/>
  <c r="I2251" i="5"/>
  <c r="E2291" i="5"/>
  <c r="X2291" i="5" s="1"/>
  <c r="R2291" i="5"/>
  <c r="H2291" i="5"/>
  <c r="I2291" i="5"/>
  <c r="G2291" i="5"/>
  <c r="J2291" i="5"/>
  <c r="F2291" i="5"/>
  <c r="E2339" i="5"/>
  <c r="X2339" i="5" s="1"/>
  <c r="R2339" i="5"/>
  <c r="F2339" i="5"/>
  <c r="G2339" i="5"/>
  <c r="J2339" i="5"/>
  <c r="I2339" i="5"/>
  <c r="H2339" i="5"/>
  <c r="E2379" i="5"/>
  <c r="X2379" i="5" s="1"/>
  <c r="R2379" i="5"/>
  <c r="J2379" i="5"/>
  <c r="G2379" i="5"/>
  <c r="F2379" i="5"/>
  <c r="I2379" i="5"/>
  <c r="H2379" i="5"/>
  <c r="E2419" i="5"/>
  <c r="X2419" i="5" s="1"/>
  <c r="I2419" i="5"/>
  <c r="H2419" i="5"/>
  <c r="J2419" i="5"/>
  <c r="G2419" i="5"/>
  <c r="R2419" i="5"/>
  <c r="F2419" i="5"/>
  <c r="E2483" i="5"/>
  <c r="X2483" i="5" s="1"/>
  <c r="H2483" i="5"/>
  <c r="I2483" i="5"/>
  <c r="J2483" i="5"/>
  <c r="G2483" i="5"/>
  <c r="F2483" i="5"/>
  <c r="R2483" i="5"/>
  <c r="E796" i="5"/>
  <c r="X796" i="5" s="1"/>
  <c r="F796" i="5"/>
  <c r="R796" i="5"/>
  <c r="H796" i="5"/>
  <c r="J796" i="5"/>
  <c r="I796" i="5"/>
  <c r="E1068" i="5"/>
  <c r="X1068" i="5" s="1"/>
  <c r="H1068" i="5"/>
  <c r="R1068" i="5"/>
  <c r="F1068" i="5"/>
  <c r="J1068" i="5"/>
  <c r="I1068" i="5"/>
  <c r="E1268" i="5"/>
  <c r="X1268" i="5" s="1"/>
  <c r="H1268" i="5"/>
  <c r="I1268" i="5"/>
  <c r="R1268" i="5"/>
  <c r="F1268" i="5"/>
  <c r="J1268" i="5"/>
  <c r="E1388" i="5"/>
  <c r="X1388" i="5" s="1"/>
  <c r="R1388" i="5"/>
  <c r="H1388" i="5"/>
  <c r="I1388" i="5"/>
  <c r="J1388" i="5"/>
  <c r="F1388" i="5"/>
  <c r="E1740" i="5"/>
  <c r="X1740" i="5" s="1"/>
  <c r="I1740" i="5"/>
  <c r="H1740" i="5"/>
  <c r="J1740" i="5"/>
  <c r="F1740" i="5"/>
  <c r="R1740" i="5"/>
  <c r="R2420" i="5"/>
  <c r="I2420" i="5"/>
  <c r="F2420" i="5"/>
  <c r="J2420" i="5"/>
  <c r="E492" i="5"/>
  <c r="X492" i="5" s="1"/>
  <c r="H492" i="5"/>
  <c r="J492" i="5"/>
  <c r="F492" i="5"/>
  <c r="I492" i="5"/>
  <c r="R492" i="5"/>
  <c r="E636" i="5"/>
  <c r="X636" i="5" s="1"/>
  <c r="J636" i="5"/>
  <c r="I636" i="5"/>
  <c r="F636" i="5"/>
  <c r="H636" i="5"/>
  <c r="R636" i="5"/>
  <c r="E724" i="5"/>
  <c r="X724" i="5" s="1"/>
  <c r="R724" i="5"/>
  <c r="I724" i="5"/>
  <c r="H724" i="5"/>
  <c r="F724" i="5"/>
  <c r="J724" i="5"/>
  <c r="G724" i="5"/>
  <c r="E828" i="5"/>
  <c r="X828" i="5" s="1"/>
  <c r="H828" i="5"/>
  <c r="I828" i="5"/>
  <c r="R828" i="5"/>
  <c r="J828" i="5"/>
  <c r="F828" i="5"/>
  <c r="E1108" i="5"/>
  <c r="X1108" i="5" s="1"/>
  <c r="J1108" i="5"/>
  <c r="H1108" i="5"/>
  <c r="I1108" i="5"/>
  <c r="F1108" i="5"/>
  <c r="R1108" i="5"/>
  <c r="E1212" i="5"/>
  <c r="X1212" i="5" s="1"/>
  <c r="I1212" i="5"/>
  <c r="H1212" i="5"/>
  <c r="F1212" i="5"/>
  <c r="R1212" i="5"/>
  <c r="G1212" i="5"/>
  <c r="J1212" i="5"/>
  <c r="E1564" i="5"/>
  <c r="X1564" i="5" s="1"/>
  <c r="F1564" i="5"/>
  <c r="R1564" i="5"/>
  <c r="J1564" i="5"/>
  <c r="H1564" i="5"/>
  <c r="I1564" i="5"/>
  <c r="E1700" i="5"/>
  <c r="X1700" i="5" s="1"/>
  <c r="H1700" i="5"/>
  <c r="J1700" i="5"/>
  <c r="I1700" i="5"/>
  <c r="R1700" i="5"/>
  <c r="F1700" i="5"/>
  <c r="E1964" i="5"/>
  <c r="X1964" i="5" s="1"/>
  <c r="F1964" i="5"/>
  <c r="R1964" i="5"/>
  <c r="I1964" i="5"/>
  <c r="H1964" i="5"/>
  <c r="J1964" i="5"/>
  <c r="E2404" i="5"/>
  <c r="X2404" i="5" s="1"/>
  <c r="H2404" i="5"/>
  <c r="F2404" i="5"/>
  <c r="J2404" i="5"/>
  <c r="R2404" i="5"/>
  <c r="I2404" i="5"/>
  <c r="E524" i="5"/>
  <c r="X524" i="5" s="1"/>
  <c r="I524" i="5"/>
  <c r="R524" i="5"/>
  <c r="J524" i="5"/>
  <c r="F524" i="5"/>
  <c r="H524" i="5"/>
  <c r="E596" i="5"/>
  <c r="X596" i="5" s="1"/>
  <c r="F596" i="5"/>
  <c r="I596" i="5"/>
  <c r="H596" i="5"/>
  <c r="J596" i="5"/>
  <c r="R596" i="5"/>
  <c r="E876" i="5"/>
  <c r="X876" i="5" s="1"/>
  <c r="J876" i="5"/>
  <c r="H876" i="5"/>
  <c r="R876" i="5"/>
  <c r="F876" i="5"/>
  <c r="I876" i="5"/>
  <c r="E1204" i="5"/>
  <c r="X1204" i="5" s="1"/>
  <c r="I1204" i="5"/>
  <c r="F1204" i="5"/>
  <c r="R1204" i="5"/>
  <c r="H1204" i="5"/>
  <c r="J1204" i="5"/>
  <c r="E1900" i="5"/>
  <c r="X1900" i="5" s="1"/>
  <c r="I1900" i="5"/>
  <c r="R1900" i="5"/>
  <c r="J1900" i="5"/>
  <c r="J2012" i="5"/>
  <c r="R2012" i="5"/>
  <c r="I2012" i="5"/>
  <c r="F2012" i="5"/>
  <c r="E2140" i="5"/>
  <c r="X2140" i="5" s="1"/>
  <c r="H2140" i="5"/>
  <c r="F2140" i="5"/>
  <c r="R2140" i="5"/>
  <c r="I2140" i="5"/>
  <c r="J2140" i="5"/>
  <c r="E2476" i="5"/>
  <c r="X2476" i="5" s="1"/>
  <c r="R2476" i="5"/>
  <c r="H2476" i="5"/>
  <c r="F2476" i="5"/>
  <c r="J2476" i="5"/>
  <c r="I2476" i="5"/>
  <c r="E108" i="5"/>
  <c r="X108" i="5" s="1"/>
  <c r="J108" i="5"/>
  <c r="F108" i="5"/>
  <c r="I108" i="5"/>
  <c r="H108" i="5"/>
  <c r="R108" i="5"/>
  <c r="E532" i="5"/>
  <c r="X532" i="5" s="1"/>
  <c r="R532" i="5"/>
  <c r="J532" i="5"/>
  <c r="H532" i="5"/>
  <c r="I532" i="5"/>
  <c r="F532" i="5"/>
  <c r="E716" i="5"/>
  <c r="X716" i="5" s="1"/>
  <c r="J716" i="5"/>
  <c r="I716" i="5"/>
  <c r="H716" i="5"/>
  <c r="R716" i="5"/>
  <c r="F716" i="5"/>
  <c r="E1028" i="5"/>
  <c r="X1028" i="5" s="1"/>
  <c r="H1028" i="5"/>
  <c r="I1028" i="5"/>
  <c r="J1028" i="5"/>
  <c r="R1028" i="5"/>
  <c r="F1028" i="5"/>
  <c r="E1876" i="5"/>
  <c r="X1876" i="5" s="1"/>
  <c r="J1876" i="5"/>
  <c r="F1876" i="5"/>
  <c r="R1876" i="5"/>
  <c r="I1876" i="5"/>
  <c r="H1876" i="5"/>
  <c r="E2108" i="5"/>
  <c r="X2108" i="5" s="1"/>
  <c r="J2108" i="5"/>
  <c r="H2108" i="5"/>
  <c r="R2108" i="5"/>
  <c r="I2108" i="5"/>
  <c r="F2108" i="5"/>
  <c r="E1148" i="5"/>
  <c r="X1148" i="5" s="1"/>
  <c r="J1148" i="5"/>
  <c r="F1148" i="5"/>
  <c r="H1148" i="5"/>
  <c r="I1148" i="5"/>
  <c r="R1148" i="5"/>
  <c r="E1324" i="5"/>
  <c r="X1324" i="5" s="1"/>
  <c r="F1324" i="5"/>
  <c r="I1324" i="5"/>
  <c r="R1324" i="5"/>
  <c r="H1324" i="5"/>
  <c r="J1324" i="5"/>
  <c r="E1436" i="5"/>
  <c r="X1436" i="5" s="1"/>
  <c r="I1436" i="5"/>
  <c r="J1436" i="5"/>
  <c r="R1436" i="5"/>
  <c r="H1436" i="5"/>
  <c r="F1436" i="5"/>
  <c r="E1540" i="5"/>
  <c r="X1540" i="5" s="1"/>
  <c r="I1540" i="5"/>
  <c r="J1540" i="5"/>
  <c r="R1540" i="5"/>
  <c r="H1540" i="5"/>
  <c r="F1540" i="5"/>
  <c r="E1772" i="5"/>
  <c r="X1772" i="5" s="1"/>
  <c r="H1772" i="5"/>
  <c r="I1772" i="5"/>
  <c r="R1772" i="5"/>
  <c r="F1772" i="5"/>
  <c r="J1772" i="5"/>
  <c r="F1892" i="5"/>
  <c r="J1892" i="5"/>
  <c r="H1892" i="5"/>
  <c r="I1892" i="5"/>
  <c r="E2452" i="5"/>
  <c r="X2452" i="5" s="1"/>
  <c r="H2452" i="5"/>
  <c r="I2452" i="5"/>
  <c r="R2452" i="5"/>
  <c r="F2452" i="5"/>
  <c r="J2452" i="5"/>
  <c r="G876" i="5"/>
  <c r="E544" i="5"/>
  <c r="X544" i="5" s="1"/>
  <c r="I544" i="5"/>
  <c r="G544" i="5"/>
  <c r="F544" i="5"/>
  <c r="H544" i="5"/>
  <c r="R544" i="5"/>
  <c r="J544" i="5"/>
  <c r="E2184" i="5"/>
  <c r="X2184" i="5" s="1"/>
  <c r="J2184" i="5"/>
  <c r="H2184" i="5"/>
  <c r="R2184" i="5"/>
  <c r="G2184" i="5"/>
  <c r="I2184" i="5"/>
  <c r="F2184" i="5"/>
  <c r="E1979" i="5"/>
  <c r="X1979" i="5" s="1"/>
  <c r="I1979" i="5"/>
  <c r="F1979" i="5"/>
  <c r="R1979" i="5"/>
  <c r="J1979" i="5"/>
  <c r="H1979" i="5"/>
  <c r="G1979" i="5"/>
  <c r="E2195" i="5"/>
  <c r="X2195" i="5" s="1"/>
  <c r="R2195" i="5"/>
  <c r="I2195" i="5"/>
  <c r="J2195" i="5"/>
  <c r="F2195" i="5"/>
  <c r="H2195" i="5"/>
  <c r="G2195" i="5"/>
  <c r="E2411" i="5"/>
  <c r="X2411" i="5" s="1"/>
  <c r="J2411" i="5"/>
  <c r="G2411" i="5"/>
  <c r="F2411" i="5"/>
  <c r="R2411" i="5"/>
  <c r="I2411" i="5"/>
  <c r="H2411" i="5"/>
  <c r="E36" i="5"/>
  <c r="X36" i="5" s="1"/>
  <c r="J36" i="5"/>
  <c r="R36" i="5"/>
  <c r="F36" i="5"/>
  <c r="H36" i="5"/>
  <c r="I36" i="5"/>
  <c r="F1924" i="5"/>
  <c r="R1924" i="5"/>
  <c r="J1924" i="5"/>
  <c r="H1924" i="5"/>
  <c r="E348" i="5"/>
  <c r="X348" i="5" s="1"/>
  <c r="J348" i="5"/>
  <c r="R348" i="5"/>
  <c r="H348" i="5"/>
  <c r="I348" i="5"/>
  <c r="F348" i="5"/>
  <c r="E652" i="5"/>
  <c r="X652" i="5" s="1"/>
  <c r="F652" i="5"/>
  <c r="I652" i="5"/>
  <c r="H652" i="5"/>
  <c r="J652" i="5"/>
  <c r="R652" i="5"/>
  <c r="E580" i="5"/>
  <c r="X580" i="5" s="1"/>
  <c r="R580" i="5"/>
  <c r="F580" i="5"/>
  <c r="J580" i="5"/>
  <c r="H580" i="5"/>
  <c r="I580" i="5"/>
  <c r="E860" i="5"/>
  <c r="X860" i="5" s="1"/>
  <c r="H860" i="5"/>
  <c r="I860" i="5"/>
  <c r="J860" i="5"/>
  <c r="R860" i="5"/>
  <c r="F860" i="5"/>
  <c r="G860" i="5"/>
  <c r="E1300" i="5"/>
  <c r="X1300" i="5" s="1"/>
  <c r="J1300" i="5"/>
  <c r="H1300" i="5"/>
  <c r="F1300" i="5"/>
  <c r="I1300" i="5"/>
  <c r="R1300" i="5"/>
  <c r="R2340" i="5"/>
  <c r="J2340" i="5"/>
  <c r="I2340" i="5"/>
  <c r="H2340" i="5"/>
  <c r="G2239" i="5"/>
  <c r="E296" i="5"/>
  <c r="X296" i="5" s="1"/>
  <c r="J296" i="5"/>
  <c r="R296" i="5"/>
  <c r="F296" i="5"/>
  <c r="I296" i="5"/>
  <c r="G296" i="5"/>
  <c r="H296" i="5"/>
  <c r="E2472" i="5"/>
  <c r="X2472" i="5" s="1"/>
  <c r="H2472" i="5"/>
  <c r="R2472" i="5"/>
  <c r="I2472" i="5"/>
  <c r="J2472" i="5"/>
  <c r="F2472" i="5"/>
  <c r="G2472" i="5"/>
  <c r="E816" i="5"/>
  <c r="X816" i="5" s="1"/>
  <c r="F816" i="5"/>
  <c r="H816" i="5"/>
  <c r="R816" i="5"/>
  <c r="G816" i="5"/>
  <c r="J816" i="5"/>
  <c r="I816" i="5"/>
  <c r="E1040" i="5"/>
  <c r="X1040" i="5" s="1"/>
  <c r="H1040" i="5"/>
  <c r="I1040" i="5"/>
  <c r="J1040" i="5"/>
  <c r="R1040" i="5"/>
  <c r="G1040" i="5"/>
  <c r="F1040" i="5"/>
  <c r="E1192" i="5"/>
  <c r="X1192" i="5" s="1"/>
  <c r="R1192" i="5"/>
  <c r="H1192" i="5"/>
  <c r="J1192" i="5"/>
  <c r="I1192" i="5"/>
  <c r="G1192" i="5"/>
  <c r="F1192" i="5"/>
  <c r="E1320" i="5"/>
  <c r="X1320" i="5" s="1"/>
  <c r="J1320" i="5"/>
  <c r="F1320" i="5"/>
  <c r="G1320" i="5"/>
  <c r="I1320" i="5"/>
  <c r="R1320" i="5"/>
  <c r="H1320" i="5"/>
  <c r="E1504" i="5"/>
  <c r="X1504" i="5" s="1"/>
  <c r="I1504" i="5"/>
  <c r="G1504" i="5"/>
  <c r="F1504" i="5"/>
  <c r="H1504" i="5"/>
  <c r="R1504" i="5"/>
  <c r="J1504" i="5"/>
  <c r="E1656" i="5"/>
  <c r="X1656" i="5" s="1"/>
  <c r="I1656" i="5"/>
  <c r="J1656" i="5"/>
  <c r="R1656" i="5"/>
  <c r="G1656" i="5"/>
  <c r="H1656" i="5"/>
  <c r="F1656" i="5"/>
  <c r="E1840" i="5"/>
  <c r="X1840" i="5" s="1"/>
  <c r="R1840" i="5"/>
  <c r="G1840" i="5"/>
  <c r="J1840" i="5"/>
  <c r="H1840" i="5"/>
  <c r="I1840" i="5"/>
  <c r="F1840" i="5"/>
  <c r="E2040" i="5"/>
  <c r="X2040" i="5" s="1"/>
  <c r="F2040" i="5"/>
  <c r="G2040" i="5"/>
  <c r="H2040" i="5"/>
  <c r="I2040" i="5"/>
  <c r="R2040" i="5"/>
  <c r="J2040" i="5"/>
  <c r="E2376" i="5"/>
  <c r="X2376" i="5" s="1"/>
  <c r="H2376" i="5"/>
  <c r="I2376" i="5"/>
  <c r="G2376" i="5"/>
  <c r="F2376" i="5"/>
  <c r="R2376" i="5"/>
  <c r="J2376" i="5"/>
  <c r="E1628" i="5"/>
  <c r="X1628" i="5" s="1"/>
  <c r="J1628" i="5"/>
  <c r="F1628" i="5"/>
  <c r="H1628" i="5"/>
  <c r="I1628" i="5"/>
  <c r="R1628" i="5"/>
  <c r="E1956" i="5"/>
  <c r="X1956" i="5" s="1"/>
  <c r="I1956" i="5"/>
  <c r="H1956" i="5"/>
  <c r="R1956" i="5"/>
  <c r="J1956" i="5"/>
  <c r="F1956" i="5"/>
  <c r="E2188" i="5"/>
  <c r="X2188" i="5" s="1"/>
  <c r="H2188" i="5"/>
  <c r="I2188" i="5"/>
  <c r="R2188" i="5"/>
  <c r="J2188" i="5"/>
  <c r="F2188" i="5"/>
  <c r="E84" i="5"/>
  <c r="X84" i="5" s="1"/>
  <c r="I84" i="5"/>
  <c r="F84" i="5"/>
  <c r="R84" i="5"/>
  <c r="H84" i="5"/>
  <c r="J84" i="5"/>
  <c r="E292" i="5"/>
  <c r="X292" i="5" s="1"/>
  <c r="J292" i="5"/>
  <c r="I292" i="5"/>
  <c r="R292" i="5"/>
  <c r="F292" i="5"/>
  <c r="H292" i="5"/>
  <c r="E2156" i="5"/>
  <c r="X2156" i="5" s="1"/>
  <c r="R2156" i="5"/>
  <c r="I2156" i="5"/>
  <c r="J2156" i="5"/>
  <c r="H2156" i="5"/>
  <c r="F2156" i="5"/>
  <c r="E452" i="5"/>
  <c r="X452" i="5" s="1"/>
  <c r="J452" i="5"/>
  <c r="F452" i="5"/>
  <c r="R452" i="5"/>
  <c r="H452" i="5"/>
  <c r="I452" i="5"/>
  <c r="E988" i="5"/>
  <c r="X988" i="5" s="1"/>
  <c r="J988" i="5"/>
  <c r="R988" i="5"/>
  <c r="I988" i="5"/>
  <c r="H988" i="5"/>
  <c r="F988" i="5"/>
  <c r="E1556" i="5"/>
  <c r="X1556" i="5" s="1"/>
  <c r="H1556" i="5"/>
  <c r="R1556" i="5"/>
  <c r="F1556" i="5"/>
  <c r="I1556" i="5"/>
  <c r="J1556" i="5"/>
  <c r="E2260" i="5"/>
  <c r="X2260" i="5" s="1"/>
  <c r="J2260" i="5"/>
  <c r="I2260" i="5"/>
  <c r="H2260" i="5"/>
  <c r="R2260" i="5"/>
  <c r="F2260" i="5"/>
  <c r="E156" i="5"/>
  <c r="X156" i="5" s="1"/>
  <c r="J156" i="5"/>
  <c r="H156" i="5"/>
  <c r="F156" i="5"/>
  <c r="I156" i="5"/>
  <c r="R156" i="5"/>
  <c r="E388" i="5"/>
  <c r="X388" i="5" s="1"/>
  <c r="J388" i="5"/>
  <c r="F388" i="5"/>
  <c r="I388" i="5"/>
  <c r="H388" i="5"/>
  <c r="R388" i="5"/>
  <c r="E2468" i="5"/>
  <c r="X2468" i="5" s="1"/>
  <c r="F2468" i="5"/>
  <c r="J2468" i="5"/>
  <c r="R2468" i="5"/>
  <c r="I2468" i="5"/>
  <c r="H2468" i="5"/>
  <c r="E340" i="5"/>
  <c r="X340" i="5" s="1"/>
  <c r="I1924" i="5"/>
  <c r="H1276" i="5"/>
  <c r="F2340" i="5"/>
  <c r="E35" i="5"/>
  <c r="X35" i="5" s="1"/>
  <c r="J35" i="5"/>
  <c r="R35" i="5"/>
  <c r="F35" i="5"/>
  <c r="I35" i="5"/>
  <c r="H35" i="5"/>
  <c r="G35" i="5"/>
  <c r="E96" i="5"/>
  <c r="X96" i="5" s="1"/>
  <c r="J96" i="5"/>
  <c r="F96" i="5"/>
  <c r="H96" i="5"/>
  <c r="G96" i="5"/>
  <c r="R96" i="5"/>
  <c r="I96" i="5"/>
  <c r="E176" i="5"/>
  <c r="X176" i="5" s="1"/>
  <c r="J176" i="5"/>
  <c r="I176" i="5"/>
  <c r="F176" i="5"/>
  <c r="G176" i="5"/>
  <c r="H176" i="5"/>
  <c r="R176" i="5"/>
  <c r="E240" i="5"/>
  <c r="X240" i="5" s="1"/>
  <c r="J240" i="5"/>
  <c r="I240" i="5"/>
  <c r="F240" i="5"/>
  <c r="G240" i="5"/>
  <c r="H240" i="5"/>
  <c r="R240" i="5"/>
  <c r="E320" i="5"/>
  <c r="X320" i="5" s="1"/>
  <c r="J320" i="5"/>
  <c r="G320" i="5"/>
  <c r="F320" i="5"/>
  <c r="I320" i="5"/>
  <c r="R320" i="5"/>
  <c r="H320" i="5"/>
  <c r="E1824" i="5"/>
  <c r="X1824" i="5" s="1"/>
  <c r="J1824" i="5"/>
  <c r="G1824" i="5"/>
  <c r="F1824" i="5"/>
  <c r="R1824" i="5"/>
  <c r="H1824" i="5"/>
  <c r="I1824" i="5"/>
  <c r="E736" i="5"/>
  <c r="X736" i="5" s="1"/>
  <c r="G736" i="5"/>
  <c r="R736" i="5"/>
  <c r="J736" i="5"/>
  <c r="F736" i="5"/>
  <c r="I736" i="5"/>
  <c r="H736" i="5"/>
  <c r="E792" i="5"/>
  <c r="X792" i="5" s="1"/>
  <c r="I792" i="5"/>
  <c r="R792" i="5"/>
  <c r="F792" i="5"/>
  <c r="G792" i="5"/>
  <c r="J792" i="5"/>
  <c r="H792" i="5"/>
  <c r="E832" i="5"/>
  <c r="X832" i="5" s="1"/>
  <c r="J832" i="5"/>
  <c r="H832" i="5"/>
  <c r="R832" i="5"/>
  <c r="F832" i="5"/>
  <c r="G832" i="5"/>
  <c r="I832" i="5"/>
  <c r="E912" i="5"/>
  <c r="X912" i="5" s="1"/>
  <c r="F912" i="5"/>
  <c r="I912" i="5"/>
  <c r="J912" i="5"/>
  <c r="G912" i="5"/>
  <c r="H912" i="5"/>
  <c r="R912" i="5"/>
  <c r="E960" i="5"/>
  <c r="X960" i="5" s="1"/>
  <c r="G960" i="5"/>
  <c r="R960" i="5"/>
  <c r="H960" i="5"/>
  <c r="J960" i="5"/>
  <c r="I960" i="5"/>
  <c r="F960" i="5"/>
  <c r="E1048" i="5"/>
  <c r="X1048" i="5" s="1"/>
  <c r="I1048" i="5"/>
  <c r="H1048" i="5"/>
  <c r="F1048" i="5"/>
  <c r="J1048" i="5"/>
  <c r="G1048" i="5"/>
  <c r="R1048" i="5"/>
  <c r="E1120" i="5"/>
  <c r="X1120" i="5" s="1"/>
  <c r="J1120" i="5"/>
  <c r="G1120" i="5"/>
  <c r="F1120" i="5"/>
  <c r="R1120" i="5"/>
  <c r="H1120" i="5"/>
  <c r="I1120" i="5"/>
  <c r="E1168" i="5"/>
  <c r="X1168" i="5" s="1"/>
  <c r="G1168" i="5"/>
  <c r="F1168" i="5"/>
  <c r="I1168" i="5"/>
  <c r="R1168" i="5"/>
  <c r="H1168" i="5"/>
  <c r="J1168" i="5"/>
  <c r="E1200" i="5"/>
  <c r="X1200" i="5" s="1"/>
  <c r="R1200" i="5"/>
  <c r="J1200" i="5"/>
  <c r="I1200" i="5"/>
  <c r="F1200" i="5"/>
  <c r="H1200" i="5"/>
  <c r="G1200" i="5"/>
  <c r="E1328" i="5"/>
  <c r="X1328" i="5" s="1"/>
  <c r="I1328" i="5"/>
  <c r="J1328" i="5"/>
  <c r="G1328" i="5"/>
  <c r="R1328" i="5"/>
  <c r="H1328" i="5"/>
  <c r="F1328" i="5"/>
  <c r="E1400" i="5"/>
  <c r="X1400" i="5" s="1"/>
  <c r="G1400" i="5"/>
  <c r="J1400" i="5"/>
  <c r="H1400" i="5"/>
  <c r="R1400" i="5"/>
  <c r="I1400" i="5"/>
  <c r="F1400" i="5"/>
  <c r="E1448" i="5"/>
  <c r="X1448" i="5" s="1"/>
  <c r="R1448" i="5"/>
  <c r="G1448" i="5"/>
  <c r="F1448" i="5"/>
  <c r="I1448" i="5"/>
  <c r="H1448" i="5"/>
  <c r="J1448" i="5"/>
  <c r="E1512" i="5"/>
  <c r="X1512" i="5" s="1"/>
  <c r="J1512" i="5"/>
  <c r="F1512" i="5"/>
  <c r="G1512" i="5"/>
  <c r="R1512" i="5"/>
  <c r="I1512" i="5"/>
  <c r="H1512" i="5"/>
  <c r="E1560" i="5"/>
  <c r="X1560" i="5" s="1"/>
  <c r="R1560" i="5"/>
  <c r="G1560" i="5"/>
  <c r="H1560" i="5"/>
  <c r="J1560" i="5"/>
  <c r="F1560" i="5"/>
  <c r="I1560" i="5"/>
  <c r="E1600" i="5"/>
  <c r="X1600" i="5" s="1"/>
  <c r="J1600" i="5"/>
  <c r="G1600" i="5"/>
  <c r="F1600" i="5"/>
  <c r="I1600" i="5"/>
  <c r="R1600" i="5"/>
  <c r="H1600" i="5"/>
  <c r="E1728" i="5"/>
  <c r="X1728" i="5" s="1"/>
  <c r="R1728" i="5"/>
  <c r="H1728" i="5"/>
  <c r="G1728" i="5"/>
  <c r="J1728" i="5"/>
  <c r="I1728" i="5"/>
  <c r="F1728" i="5"/>
  <c r="E1792" i="5"/>
  <c r="X1792" i="5" s="1"/>
  <c r="H1792" i="5"/>
  <c r="I1792" i="5"/>
  <c r="G1792" i="5"/>
  <c r="F1792" i="5"/>
  <c r="R1792" i="5"/>
  <c r="J1792" i="5"/>
  <c r="E1856" i="5"/>
  <c r="X1856" i="5" s="1"/>
  <c r="G1856" i="5"/>
  <c r="H1856" i="5"/>
  <c r="F1856" i="5"/>
  <c r="R1856" i="5"/>
  <c r="J1856" i="5"/>
  <c r="I1856" i="5"/>
  <c r="E2048" i="5"/>
  <c r="X2048" i="5" s="1"/>
  <c r="J2048" i="5"/>
  <c r="I2048" i="5"/>
  <c r="H2048" i="5"/>
  <c r="R2048" i="5"/>
  <c r="G2048" i="5"/>
  <c r="F2048" i="5"/>
  <c r="E2088" i="5"/>
  <c r="X2088" i="5" s="1"/>
  <c r="J2088" i="5"/>
  <c r="I2088" i="5"/>
  <c r="G2088" i="5"/>
  <c r="R2088" i="5"/>
  <c r="H2088" i="5"/>
  <c r="F2088" i="5"/>
  <c r="E2192" i="5"/>
  <c r="X2192" i="5" s="1"/>
  <c r="R2192" i="5"/>
  <c r="J2192" i="5"/>
  <c r="F2192" i="5"/>
  <c r="I2192" i="5"/>
  <c r="H2192" i="5"/>
  <c r="G2192" i="5"/>
  <c r="E2224" i="5"/>
  <c r="X2224" i="5" s="1"/>
  <c r="R2224" i="5"/>
  <c r="I2224" i="5"/>
  <c r="G2224" i="5"/>
  <c r="H2224" i="5"/>
  <c r="F2224" i="5"/>
  <c r="J2224" i="5"/>
  <c r="E2280" i="5"/>
  <c r="X2280" i="5" s="1"/>
  <c r="F2280" i="5"/>
  <c r="R2280" i="5"/>
  <c r="I2280" i="5"/>
  <c r="G2280" i="5"/>
  <c r="J2280" i="5"/>
  <c r="H2280" i="5"/>
  <c r="E2384" i="5"/>
  <c r="X2384" i="5" s="1"/>
  <c r="H2384" i="5"/>
  <c r="J2384" i="5"/>
  <c r="F2384" i="5"/>
  <c r="I2384" i="5"/>
  <c r="G2384" i="5"/>
  <c r="R2384" i="5"/>
  <c r="E2424" i="5"/>
  <c r="X2424" i="5" s="1"/>
  <c r="R2424" i="5"/>
  <c r="E2000" i="5"/>
  <c r="X2000" i="5" s="1"/>
  <c r="I2000" i="5"/>
  <c r="R2000" i="5"/>
  <c r="H2000" i="5"/>
  <c r="G2000" i="5"/>
  <c r="J2000" i="5"/>
  <c r="F2000" i="5"/>
  <c r="E1331" i="5"/>
  <c r="X1331" i="5" s="1"/>
  <c r="G1331" i="5"/>
  <c r="J1331" i="5"/>
  <c r="R1331" i="5"/>
  <c r="H1331" i="5"/>
  <c r="F1331" i="5"/>
  <c r="I1331" i="5"/>
  <c r="E884" i="5"/>
  <c r="X884" i="5" s="1"/>
  <c r="J884" i="5"/>
  <c r="F884" i="5"/>
  <c r="R884" i="5"/>
  <c r="I884" i="5"/>
  <c r="H884" i="5"/>
  <c r="E980" i="5"/>
  <c r="X980" i="5" s="1"/>
  <c r="I980" i="5"/>
  <c r="R980" i="5"/>
  <c r="H980" i="5"/>
  <c r="F980" i="5"/>
  <c r="J980" i="5"/>
  <c r="E1500" i="5"/>
  <c r="X1500" i="5" s="1"/>
  <c r="R1500" i="5"/>
  <c r="H1500" i="5"/>
  <c r="I1500" i="5"/>
  <c r="J1500" i="5"/>
  <c r="F1500" i="5"/>
  <c r="E1860" i="5"/>
  <c r="X1860" i="5" s="1"/>
  <c r="R1860" i="5"/>
  <c r="I1860" i="5"/>
  <c r="F1860" i="5"/>
  <c r="H1860" i="5"/>
  <c r="J1860" i="5"/>
  <c r="E2116" i="5"/>
  <c r="X2116" i="5" s="1"/>
  <c r="I2116" i="5"/>
  <c r="F2116" i="5"/>
  <c r="R2116" i="5"/>
  <c r="H2116" i="5"/>
  <c r="J2116" i="5"/>
  <c r="E52" i="5"/>
  <c r="X52" i="5" s="1"/>
  <c r="J52" i="5"/>
  <c r="F52" i="5"/>
  <c r="I52" i="5"/>
  <c r="H52" i="5"/>
  <c r="R52" i="5"/>
  <c r="E100" i="5"/>
  <c r="X100" i="5" s="1"/>
  <c r="J100" i="5"/>
  <c r="R100" i="5"/>
  <c r="H100" i="5"/>
  <c r="I100" i="5"/>
  <c r="F100" i="5"/>
  <c r="E148" i="5"/>
  <c r="X148" i="5" s="1"/>
  <c r="J148" i="5"/>
  <c r="H148" i="5"/>
  <c r="I148" i="5"/>
  <c r="R148" i="5"/>
  <c r="F148" i="5"/>
  <c r="E204" i="5"/>
  <c r="X204" i="5" s="1"/>
  <c r="J204" i="5"/>
  <c r="I204" i="5"/>
  <c r="F204" i="5"/>
  <c r="R204" i="5"/>
  <c r="H204" i="5"/>
  <c r="E308" i="5"/>
  <c r="X308" i="5" s="1"/>
  <c r="J308" i="5"/>
  <c r="R308" i="5"/>
  <c r="I308" i="5"/>
  <c r="H308" i="5"/>
  <c r="F308" i="5"/>
  <c r="E380" i="5"/>
  <c r="X380" i="5" s="1"/>
  <c r="F380" i="5"/>
  <c r="J380" i="5"/>
  <c r="I380" i="5"/>
  <c r="R380" i="5"/>
  <c r="H380" i="5"/>
  <c r="E564" i="5"/>
  <c r="X564" i="5" s="1"/>
  <c r="J564" i="5"/>
  <c r="F564" i="5"/>
  <c r="R564" i="5"/>
  <c r="H564" i="5"/>
  <c r="I564" i="5"/>
  <c r="E748" i="5"/>
  <c r="X748" i="5" s="1"/>
  <c r="J748" i="5"/>
  <c r="I748" i="5"/>
  <c r="F748" i="5"/>
  <c r="H748" i="5"/>
  <c r="R748" i="5"/>
  <c r="E932" i="5"/>
  <c r="X932" i="5" s="1"/>
  <c r="F932" i="5"/>
  <c r="H932" i="5"/>
  <c r="R932" i="5"/>
  <c r="I932" i="5"/>
  <c r="J932" i="5"/>
  <c r="E1340" i="5"/>
  <c r="X1340" i="5" s="1"/>
  <c r="F1340" i="5"/>
  <c r="H1340" i="5"/>
  <c r="R1340" i="5"/>
  <c r="J1340" i="5"/>
  <c r="I1340" i="5"/>
  <c r="E1844" i="5"/>
  <c r="X1844" i="5" s="1"/>
  <c r="J1844" i="5"/>
  <c r="I1844" i="5"/>
  <c r="F1844" i="5"/>
  <c r="H1844" i="5"/>
  <c r="R1844" i="5"/>
  <c r="R2084" i="5"/>
  <c r="H2084" i="5"/>
  <c r="F2084" i="5"/>
  <c r="E2196" i="5"/>
  <c r="X2196" i="5" s="1"/>
  <c r="I2196" i="5"/>
  <c r="R2196" i="5"/>
  <c r="F2196" i="5"/>
  <c r="J2196" i="5"/>
  <c r="H2196" i="5"/>
  <c r="E172" i="5"/>
  <c r="X172" i="5" s="1"/>
  <c r="J172" i="5"/>
  <c r="R172" i="5"/>
  <c r="H172" i="5"/>
  <c r="I172" i="5"/>
  <c r="F172" i="5"/>
  <c r="E300" i="5"/>
  <c r="X300" i="5" s="1"/>
  <c r="J300" i="5"/>
  <c r="H300" i="5"/>
  <c r="R300" i="5"/>
  <c r="I300" i="5"/>
  <c r="F300" i="5"/>
  <c r="E396" i="5"/>
  <c r="X396" i="5" s="1"/>
  <c r="F396" i="5"/>
  <c r="H396" i="5"/>
  <c r="R396" i="5"/>
  <c r="J396" i="5"/>
  <c r="I396" i="5"/>
  <c r="E676" i="5"/>
  <c r="X676" i="5" s="1"/>
  <c r="J676" i="5"/>
  <c r="I676" i="5"/>
  <c r="R676" i="5"/>
  <c r="F676" i="5"/>
  <c r="H676" i="5"/>
  <c r="E1316" i="5"/>
  <c r="X1316" i="5" s="1"/>
  <c r="I1316" i="5"/>
  <c r="H1316" i="5"/>
  <c r="F1316" i="5"/>
  <c r="R1316" i="5"/>
  <c r="J1316" i="5"/>
  <c r="E60" i="5"/>
  <c r="X60" i="5" s="1"/>
  <c r="J60" i="5"/>
  <c r="F60" i="5"/>
  <c r="R60" i="5"/>
  <c r="H60" i="5"/>
  <c r="I60" i="5"/>
  <c r="E180" i="5"/>
  <c r="X180" i="5" s="1"/>
  <c r="F180" i="5"/>
  <c r="J180" i="5"/>
  <c r="R180" i="5"/>
  <c r="I180" i="5"/>
  <c r="H180" i="5"/>
  <c r="E228" i="5"/>
  <c r="X228" i="5" s="1"/>
  <c r="H228" i="5"/>
  <c r="I228" i="5"/>
  <c r="R228" i="5"/>
  <c r="J228" i="5"/>
  <c r="F228" i="5"/>
  <c r="E316" i="5"/>
  <c r="X316" i="5" s="1"/>
  <c r="J316" i="5"/>
  <c r="R316" i="5"/>
  <c r="H316" i="5"/>
  <c r="I316" i="5"/>
  <c r="F316" i="5"/>
  <c r="E604" i="5"/>
  <c r="X604" i="5" s="1"/>
  <c r="I604" i="5"/>
  <c r="F604" i="5"/>
  <c r="R604" i="5"/>
  <c r="H604" i="5"/>
  <c r="J604" i="5"/>
  <c r="E804" i="5"/>
  <c r="X804" i="5" s="1"/>
  <c r="I804" i="5"/>
  <c r="R804" i="5"/>
  <c r="F804" i="5"/>
  <c r="J804" i="5"/>
  <c r="H804" i="5"/>
  <c r="E892" i="5"/>
  <c r="X892" i="5" s="1"/>
  <c r="F892" i="5"/>
  <c r="H892" i="5"/>
  <c r="I892" i="5"/>
  <c r="J892" i="5"/>
  <c r="R892" i="5"/>
  <c r="E1124" i="5"/>
  <c r="X1124" i="5" s="1"/>
  <c r="H1124" i="5"/>
  <c r="R1124" i="5"/>
  <c r="F1124" i="5"/>
  <c r="J1124" i="5"/>
  <c r="I1124" i="5"/>
  <c r="E1220" i="5"/>
  <c r="X1220" i="5" s="1"/>
  <c r="F1220" i="5"/>
  <c r="R1220" i="5"/>
  <c r="H1220" i="5"/>
  <c r="I1220" i="5"/>
  <c r="J1220" i="5"/>
  <c r="E1332" i="5"/>
  <c r="X1332" i="5" s="1"/>
  <c r="R1332" i="5"/>
  <c r="F1332" i="5"/>
  <c r="J1332" i="5"/>
  <c r="I1332" i="5"/>
  <c r="H1332" i="5"/>
  <c r="E1452" i="5"/>
  <c r="X1452" i="5" s="1"/>
  <c r="F1452" i="5"/>
  <c r="R1452" i="5"/>
  <c r="J1452" i="5"/>
  <c r="H1452" i="5"/>
  <c r="I1452" i="5"/>
  <c r="E1572" i="5"/>
  <c r="X1572" i="5" s="1"/>
  <c r="F1572" i="5"/>
  <c r="I1572" i="5"/>
  <c r="R1572" i="5"/>
  <c r="H1572" i="5"/>
  <c r="J1572" i="5"/>
  <c r="E1988" i="5"/>
  <c r="X1988" i="5" s="1"/>
  <c r="H1988" i="5"/>
  <c r="F1988" i="5"/>
  <c r="R1988" i="5"/>
  <c r="J1988" i="5"/>
  <c r="I1988" i="5"/>
  <c r="E2244" i="5"/>
  <c r="X2244" i="5" s="1"/>
  <c r="R2244" i="5"/>
  <c r="I2244" i="5"/>
  <c r="H2244" i="5"/>
  <c r="J2244" i="5"/>
  <c r="F2244" i="5"/>
  <c r="R2388" i="5"/>
  <c r="H2388" i="5"/>
  <c r="I2388" i="5"/>
  <c r="E2020" i="5"/>
  <c r="X2020" i="5" s="1"/>
  <c r="F2020" i="5"/>
  <c r="H2020" i="5"/>
  <c r="R2020" i="5"/>
  <c r="J2020" i="5"/>
  <c r="I2020" i="5"/>
  <c r="E2268" i="5"/>
  <c r="X2268" i="5" s="1"/>
  <c r="H2268" i="5"/>
  <c r="R2268" i="5"/>
  <c r="F2268" i="5"/>
  <c r="I2268" i="5"/>
  <c r="J2268" i="5"/>
  <c r="E152" i="5"/>
  <c r="X152" i="5" s="1"/>
  <c r="J152" i="5"/>
  <c r="R152" i="5"/>
  <c r="H152" i="5"/>
  <c r="G152" i="5"/>
  <c r="F152" i="5"/>
  <c r="I152" i="5"/>
  <c r="E2067" i="5"/>
  <c r="X2067" i="5" s="1"/>
  <c r="G2067" i="5"/>
  <c r="J2067" i="5"/>
  <c r="R2067" i="5"/>
  <c r="H2067" i="5"/>
  <c r="F2067" i="5"/>
  <c r="I2067" i="5"/>
  <c r="E2323" i="5"/>
  <c r="X2323" i="5" s="1"/>
  <c r="I2323" i="5"/>
  <c r="G2323" i="5"/>
  <c r="J2323" i="5"/>
  <c r="H2323" i="5"/>
  <c r="F2323" i="5"/>
  <c r="R2323" i="5"/>
  <c r="E852" i="5"/>
  <c r="X852" i="5" s="1"/>
  <c r="I852" i="5"/>
  <c r="J852" i="5"/>
  <c r="F852" i="5"/>
  <c r="H852" i="5"/>
  <c r="R852" i="5"/>
  <c r="E1820" i="5"/>
  <c r="X1820" i="5" s="1"/>
  <c r="I1820" i="5"/>
  <c r="J1820" i="5"/>
  <c r="R1820" i="5"/>
  <c r="H1820" i="5"/>
  <c r="F1820" i="5"/>
  <c r="E132" i="5"/>
  <c r="X132" i="5" s="1"/>
  <c r="J132" i="5"/>
  <c r="H132" i="5"/>
  <c r="I132" i="5"/>
  <c r="F132" i="5"/>
  <c r="R132" i="5"/>
  <c r="E1180" i="5"/>
  <c r="X1180" i="5" s="1"/>
  <c r="I1180" i="5"/>
  <c r="R1180" i="5"/>
  <c r="J1180" i="5"/>
  <c r="H1180" i="5"/>
  <c r="F1180" i="5"/>
  <c r="E1796" i="5"/>
  <c r="X1796" i="5" s="1"/>
  <c r="I1796" i="5"/>
  <c r="F1796" i="5"/>
  <c r="R1796" i="5"/>
  <c r="H1796" i="5"/>
  <c r="J1796" i="5"/>
  <c r="J2484" i="5"/>
  <c r="H2484" i="5"/>
  <c r="F2484" i="5"/>
  <c r="R2484" i="5"/>
  <c r="I2484" i="5"/>
  <c r="E1276" i="5"/>
  <c r="X1276" i="5" s="1"/>
  <c r="F1276" i="5"/>
  <c r="E1092" i="5"/>
  <c r="X1092" i="5" s="1"/>
  <c r="R1092" i="5"/>
  <c r="I1092" i="5"/>
  <c r="J1092" i="5"/>
  <c r="H1092" i="5"/>
  <c r="F1092" i="5"/>
  <c r="E1532" i="5"/>
  <c r="X1532" i="5" s="1"/>
  <c r="H1532" i="5"/>
  <c r="J1532" i="5"/>
  <c r="I1532" i="5"/>
  <c r="R1532" i="5"/>
  <c r="F1532" i="5"/>
  <c r="E1764" i="5"/>
  <c r="X1764" i="5" s="1"/>
  <c r="R1764" i="5"/>
  <c r="H1764" i="5"/>
  <c r="I1764" i="5"/>
  <c r="J1764" i="5"/>
  <c r="F1764" i="5"/>
  <c r="E2060" i="5"/>
  <c r="X2060" i="5" s="1"/>
  <c r="H2060" i="5"/>
  <c r="I2060" i="5"/>
  <c r="F2060" i="5"/>
  <c r="J2060" i="5"/>
  <c r="R2060" i="5"/>
  <c r="R2497" i="5"/>
  <c r="J2497" i="5"/>
  <c r="E160" i="5"/>
  <c r="X160" i="5" s="1"/>
  <c r="J160" i="5"/>
  <c r="I160" i="5"/>
  <c r="F160" i="5"/>
  <c r="R160" i="5"/>
  <c r="H160" i="5"/>
  <c r="G160" i="5"/>
  <c r="E416" i="5"/>
  <c r="X416" i="5" s="1"/>
  <c r="J416" i="5"/>
  <c r="I416" i="5"/>
  <c r="R416" i="5"/>
  <c r="G416" i="5"/>
  <c r="H416" i="5"/>
  <c r="F416" i="5"/>
  <c r="E784" i="5"/>
  <c r="X784" i="5" s="1"/>
  <c r="H784" i="5"/>
  <c r="I784" i="5"/>
  <c r="G784" i="5"/>
  <c r="F784" i="5"/>
  <c r="R784" i="5"/>
  <c r="J784" i="5"/>
  <c r="J936" i="5"/>
  <c r="G936" i="5"/>
  <c r="I936" i="5"/>
  <c r="R936" i="5"/>
  <c r="F936" i="5"/>
  <c r="E1384" i="5"/>
  <c r="X1384" i="5" s="1"/>
  <c r="R1384" i="5"/>
  <c r="F1384" i="5"/>
  <c r="I1384" i="5"/>
  <c r="J1384" i="5"/>
  <c r="H1384" i="5"/>
  <c r="G1384" i="5"/>
  <c r="E1552" i="5"/>
  <c r="X1552" i="5" s="1"/>
  <c r="G1552" i="5"/>
  <c r="F1552" i="5"/>
  <c r="J1552" i="5"/>
  <c r="H1552" i="5"/>
  <c r="I1552" i="5"/>
  <c r="R1552" i="5"/>
  <c r="E1704" i="5"/>
  <c r="X1704" i="5" s="1"/>
  <c r="R1704" i="5"/>
  <c r="G1704" i="5"/>
  <c r="J1704" i="5"/>
  <c r="H1704" i="5"/>
  <c r="I1704" i="5"/>
  <c r="F1704" i="5"/>
  <c r="E1912" i="5"/>
  <c r="X1912" i="5" s="1"/>
  <c r="G1912" i="5"/>
  <c r="I1912" i="5"/>
  <c r="F1912" i="5"/>
  <c r="R1912" i="5"/>
  <c r="H1912" i="5"/>
  <c r="J1912" i="5"/>
  <c r="E2072" i="5"/>
  <c r="X2072" i="5" s="1"/>
  <c r="F2072" i="5"/>
  <c r="I2072" i="5"/>
  <c r="H2072" i="5"/>
  <c r="G2072" i="5"/>
  <c r="R2072" i="5"/>
  <c r="J2072" i="5"/>
  <c r="E2216" i="5"/>
  <c r="X2216" i="5" s="1"/>
  <c r="G2216" i="5"/>
  <c r="H2216" i="5"/>
  <c r="J2216" i="5"/>
  <c r="I2216" i="5"/>
  <c r="R2216" i="5"/>
  <c r="F2216" i="5"/>
  <c r="E2320" i="5"/>
  <c r="X2320" i="5" s="1"/>
  <c r="G2320" i="5"/>
  <c r="R2320" i="5"/>
  <c r="J2320" i="5"/>
  <c r="I2320" i="5"/>
  <c r="H2320" i="5"/>
  <c r="F2320" i="5"/>
  <c r="E1164" i="5"/>
  <c r="X1164" i="5" s="1"/>
  <c r="I1164" i="5"/>
  <c r="H1164" i="5"/>
  <c r="R1164" i="5"/>
  <c r="F1164" i="5"/>
  <c r="J1164" i="5"/>
  <c r="E2292" i="5"/>
  <c r="X2292" i="5" s="1"/>
  <c r="H2292" i="5"/>
  <c r="I2292" i="5"/>
  <c r="R2292" i="5"/>
  <c r="F2292" i="5"/>
  <c r="J2292" i="5"/>
  <c r="E236" i="5"/>
  <c r="X236" i="5" s="1"/>
  <c r="J236" i="5"/>
  <c r="R236" i="5"/>
  <c r="H236" i="5"/>
  <c r="I236" i="5"/>
  <c r="F236" i="5"/>
  <c r="E420" i="5"/>
  <c r="X420" i="5" s="1"/>
  <c r="F420" i="5"/>
  <c r="J420" i="5"/>
  <c r="R420" i="5"/>
  <c r="I420" i="5"/>
  <c r="H420" i="5"/>
  <c r="E1428" i="5"/>
  <c r="X1428" i="5" s="1"/>
  <c r="H1428" i="5"/>
  <c r="R1428" i="5"/>
  <c r="I1428" i="5"/>
  <c r="J1428" i="5"/>
  <c r="F1428" i="5"/>
  <c r="E732" i="5"/>
  <c r="X732" i="5" s="1"/>
  <c r="R732" i="5"/>
  <c r="J732" i="5"/>
  <c r="I732" i="5"/>
  <c r="H732" i="5"/>
  <c r="F732" i="5"/>
  <c r="E1084" i="5"/>
  <c r="X1084" i="5" s="1"/>
  <c r="I1084" i="5"/>
  <c r="R1084" i="5"/>
  <c r="J1084" i="5"/>
  <c r="F1084" i="5"/>
  <c r="H1084" i="5"/>
  <c r="E1444" i="5"/>
  <c r="X1444" i="5" s="1"/>
  <c r="R1444" i="5"/>
  <c r="H1444" i="5"/>
  <c r="I1444" i="5"/>
  <c r="J1444" i="5"/>
  <c r="F1444" i="5"/>
  <c r="E1788" i="5"/>
  <c r="X1788" i="5" s="1"/>
  <c r="H1788" i="5"/>
  <c r="J1788" i="5"/>
  <c r="F1788" i="5"/>
  <c r="I1788" i="5"/>
  <c r="R1788" i="5"/>
  <c r="R2364" i="5"/>
  <c r="I2364" i="5"/>
  <c r="F2364" i="5"/>
  <c r="H2364" i="5"/>
  <c r="E92" i="5"/>
  <c r="X92" i="5" s="1"/>
  <c r="J92" i="5"/>
  <c r="R92" i="5"/>
  <c r="F92" i="5"/>
  <c r="I92" i="5"/>
  <c r="H92" i="5"/>
  <c r="E940" i="5"/>
  <c r="X940" i="5" s="1"/>
  <c r="F940" i="5"/>
  <c r="R940" i="5"/>
  <c r="I940" i="5"/>
  <c r="J940" i="5"/>
  <c r="H940" i="5"/>
  <c r="E1652" i="5"/>
  <c r="X1652" i="5" s="1"/>
  <c r="I1652" i="5"/>
  <c r="J1652" i="5"/>
  <c r="H1652" i="5"/>
  <c r="F1652" i="5"/>
  <c r="R1652" i="5"/>
  <c r="E2092" i="5"/>
  <c r="X2092" i="5" s="1"/>
  <c r="H2092" i="5"/>
  <c r="J2092" i="5"/>
  <c r="I2092" i="5"/>
  <c r="F2092" i="5"/>
  <c r="R2092" i="5"/>
  <c r="J2239" i="5"/>
  <c r="I340" i="5"/>
  <c r="G2497" i="5"/>
  <c r="E1924" i="5"/>
  <c r="X1924" i="5" s="1"/>
  <c r="E2340" i="5"/>
  <c r="X2340" i="5" s="1"/>
  <c r="E48" i="5"/>
  <c r="X48" i="5" s="1"/>
  <c r="J48" i="5"/>
  <c r="H48" i="5"/>
  <c r="F48" i="5"/>
  <c r="R48" i="5"/>
  <c r="G48" i="5"/>
  <c r="I48" i="5"/>
  <c r="E2120" i="5"/>
  <c r="X2120" i="5" s="1"/>
  <c r="R2120" i="5"/>
  <c r="G2120" i="5"/>
  <c r="I2120" i="5"/>
  <c r="J2120" i="5"/>
  <c r="H2120" i="5"/>
  <c r="F2120" i="5"/>
  <c r="E1056" i="5"/>
  <c r="X1056" i="5" s="1"/>
  <c r="F1056" i="5"/>
  <c r="H1056" i="5"/>
  <c r="G1056" i="5"/>
  <c r="R1056" i="5"/>
  <c r="J1056" i="5"/>
  <c r="I1056" i="5"/>
  <c r="E1568" i="5"/>
  <c r="X1568" i="5" s="1"/>
  <c r="F1568" i="5"/>
  <c r="R1568" i="5"/>
  <c r="J1568" i="5"/>
  <c r="G1568" i="5"/>
  <c r="I1568" i="5"/>
  <c r="H1568" i="5"/>
  <c r="E1760" i="5"/>
  <c r="X1760" i="5" s="1"/>
  <c r="R1760" i="5"/>
  <c r="I1760" i="5"/>
  <c r="J1760" i="5"/>
  <c r="H1760" i="5"/>
  <c r="G1760" i="5"/>
  <c r="F1760" i="5"/>
  <c r="E2152" i="5"/>
  <c r="X2152" i="5" s="1"/>
  <c r="I2152" i="5"/>
  <c r="J2152" i="5"/>
  <c r="H2152" i="5"/>
  <c r="R2152" i="5"/>
  <c r="G2152" i="5"/>
  <c r="F2152" i="5"/>
  <c r="E2200" i="5"/>
  <c r="X2200" i="5" s="1"/>
  <c r="I2200" i="5"/>
  <c r="H2200" i="5"/>
  <c r="R2200" i="5"/>
  <c r="J2200" i="5"/>
  <c r="F2200" i="5"/>
  <c r="G2200" i="5"/>
  <c r="E2232" i="5"/>
  <c r="X2232" i="5" s="1"/>
  <c r="R2232" i="5"/>
  <c r="I2232" i="5"/>
  <c r="G2232" i="5"/>
  <c r="F2232" i="5"/>
  <c r="J2232" i="5"/>
  <c r="H2232" i="5"/>
  <c r="E1955" i="5"/>
  <c r="X1955" i="5" s="1"/>
  <c r="R1955" i="5"/>
  <c r="H1955" i="5"/>
  <c r="G1955" i="5"/>
  <c r="J1955" i="5"/>
  <c r="F1955" i="5"/>
  <c r="I1955" i="5"/>
  <c r="E1995" i="5"/>
  <c r="X1995" i="5" s="1"/>
  <c r="G1995" i="5"/>
  <c r="F1995" i="5"/>
  <c r="I1995" i="5"/>
  <c r="R1995" i="5"/>
  <c r="H1995" i="5"/>
  <c r="J1995" i="5"/>
  <c r="E2043" i="5"/>
  <c r="X2043" i="5" s="1"/>
  <c r="R2043" i="5"/>
  <c r="F2043" i="5"/>
  <c r="G2043" i="5"/>
  <c r="I2043" i="5"/>
  <c r="J2043" i="5"/>
  <c r="H2043" i="5"/>
  <c r="E2083" i="5"/>
  <c r="X2083" i="5" s="1"/>
  <c r="F2083" i="5"/>
  <c r="G2083" i="5"/>
  <c r="R2083" i="5"/>
  <c r="J2083" i="5"/>
  <c r="I2083" i="5"/>
  <c r="H2083" i="5"/>
  <c r="E2131" i="5"/>
  <c r="X2131" i="5" s="1"/>
  <c r="I2131" i="5"/>
  <c r="H2131" i="5"/>
  <c r="R2131" i="5"/>
  <c r="F2131" i="5"/>
  <c r="J2131" i="5"/>
  <c r="G2131" i="5"/>
  <c r="E2171" i="5"/>
  <c r="X2171" i="5" s="1"/>
  <c r="F2171" i="5"/>
  <c r="G2171" i="5"/>
  <c r="H2171" i="5"/>
  <c r="J2171" i="5"/>
  <c r="I2171" i="5"/>
  <c r="R2171" i="5"/>
  <c r="E2219" i="5"/>
  <c r="X2219" i="5" s="1"/>
  <c r="I2219" i="5"/>
  <c r="R2219" i="5"/>
  <c r="F2219" i="5"/>
  <c r="J2219" i="5"/>
  <c r="G2219" i="5"/>
  <c r="H2219" i="5"/>
  <c r="E2259" i="5"/>
  <c r="X2259" i="5" s="1"/>
  <c r="G2259" i="5"/>
  <c r="H2259" i="5"/>
  <c r="I2259" i="5"/>
  <c r="R2259" i="5"/>
  <c r="F2259" i="5"/>
  <c r="J2259" i="5"/>
  <c r="E2307" i="5"/>
  <c r="X2307" i="5" s="1"/>
  <c r="H2307" i="5"/>
  <c r="I2307" i="5"/>
  <c r="G2307" i="5"/>
  <c r="R2307" i="5"/>
  <c r="J2307" i="5"/>
  <c r="F2307" i="5"/>
  <c r="E2347" i="5"/>
  <c r="X2347" i="5" s="1"/>
  <c r="I2347" i="5"/>
  <c r="F2347" i="5"/>
  <c r="R2347" i="5"/>
  <c r="J2347" i="5"/>
  <c r="G2347" i="5"/>
  <c r="H2347" i="5"/>
  <c r="E2387" i="5"/>
  <c r="X2387" i="5" s="1"/>
  <c r="H2387" i="5"/>
  <c r="G2387" i="5"/>
  <c r="J2387" i="5"/>
  <c r="F2387" i="5"/>
  <c r="I2387" i="5"/>
  <c r="R2387" i="5"/>
  <c r="E2435" i="5"/>
  <c r="X2435" i="5" s="1"/>
  <c r="I2435" i="5"/>
  <c r="J2435" i="5"/>
  <c r="F2435" i="5"/>
  <c r="R2435" i="5"/>
  <c r="H2435" i="5"/>
  <c r="G2435" i="5"/>
  <c r="E2491" i="5"/>
  <c r="X2491" i="5" s="1"/>
  <c r="R2491" i="5"/>
  <c r="H2491" i="5"/>
  <c r="F2491" i="5"/>
  <c r="G2491" i="5"/>
  <c r="J2491" i="5"/>
  <c r="I2491" i="5"/>
  <c r="E684" i="5"/>
  <c r="X684" i="5" s="1"/>
  <c r="R684" i="5"/>
  <c r="J684" i="5"/>
  <c r="H684" i="5"/>
  <c r="I684" i="5"/>
  <c r="F684" i="5"/>
  <c r="E1196" i="5"/>
  <c r="X1196" i="5" s="1"/>
  <c r="R1196" i="5"/>
  <c r="J1196" i="5"/>
  <c r="H1196" i="5"/>
  <c r="F1196" i="5"/>
  <c r="I1196" i="5"/>
  <c r="E1676" i="5"/>
  <c r="X1676" i="5" s="1"/>
  <c r="I1676" i="5"/>
  <c r="J1676" i="5"/>
  <c r="R1676" i="5"/>
  <c r="F1676" i="5"/>
  <c r="H1676" i="5"/>
  <c r="E1996" i="5"/>
  <c r="X1996" i="5" s="1"/>
  <c r="I1996" i="5"/>
  <c r="J1996" i="5"/>
  <c r="R1996" i="5"/>
  <c r="H1996" i="5"/>
  <c r="F1996" i="5"/>
  <c r="E2228" i="5"/>
  <c r="X2228" i="5" s="1"/>
  <c r="I2228" i="5"/>
  <c r="J2228" i="5"/>
  <c r="H2228" i="5"/>
  <c r="R2228" i="5"/>
  <c r="F2228" i="5"/>
  <c r="E2332" i="5"/>
  <c r="X2332" i="5" s="1"/>
  <c r="I2332" i="5"/>
  <c r="H2332" i="5"/>
  <c r="J2332" i="5"/>
  <c r="R2332" i="5"/>
  <c r="F2332" i="5"/>
  <c r="E2460" i="5"/>
  <c r="X2460" i="5" s="1"/>
  <c r="R2460" i="5"/>
  <c r="I2460" i="5"/>
  <c r="J2460" i="5"/>
  <c r="F2460" i="5"/>
  <c r="H2460" i="5"/>
  <c r="R116" i="5"/>
  <c r="H116" i="5"/>
  <c r="F116" i="5"/>
  <c r="I116" i="5"/>
  <c r="E252" i="5"/>
  <c r="X252" i="5" s="1"/>
  <c r="J252" i="5"/>
  <c r="H252" i="5"/>
  <c r="R252" i="5"/>
  <c r="I252" i="5"/>
  <c r="F252" i="5"/>
  <c r="E444" i="5"/>
  <c r="X444" i="5" s="1"/>
  <c r="R444" i="5"/>
  <c r="J444" i="5"/>
  <c r="F444" i="5"/>
  <c r="H444" i="5"/>
  <c r="I444" i="5"/>
  <c r="E1044" i="5"/>
  <c r="X1044" i="5" s="1"/>
  <c r="J1044" i="5"/>
  <c r="F1044" i="5"/>
  <c r="R1044" i="5"/>
  <c r="H1044" i="5"/>
  <c r="I1044" i="5"/>
  <c r="E1476" i="5"/>
  <c r="X1476" i="5" s="1"/>
  <c r="H1476" i="5"/>
  <c r="J1476" i="5"/>
  <c r="F1476" i="5"/>
  <c r="I1476" i="5"/>
  <c r="R1476" i="5"/>
  <c r="E2316" i="5"/>
  <c r="X2316" i="5" s="1"/>
  <c r="I2316" i="5"/>
  <c r="H2316" i="5"/>
  <c r="R2316" i="5"/>
  <c r="J2316" i="5"/>
  <c r="F2316" i="5"/>
  <c r="G1444" i="5"/>
  <c r="E476" i="5"/>
  <c r="X476" i="5" s="1"/>
  <c r="J476" i="5"/>
  <c r="R476" i="5"/>
  <c r="I476" i="5"/>
  <c r="H476" i="5"/>
  <c r="F476" i="5"/>
  <c r="E548" i="5"/>
  <c r="X548" i="5" s="1"/>
  <c r="F548" i="5"/>
  <c r="R548" i="5"/>
  <c r="I548" i="5"/>
  <c r="J548" i="5"/>
  <c r="H548" i="5"/>
  <c r="E756" i="5"/>
  <c r="X756" i="5" s="1"/>
  <c r="I756" i="5"/>
  <c r="R756" i="5"/>
  <c r="H756" i="5"/>
  <c r="F756" i="5"/>
  <c r="J756" i="5"/>
  <c r="E924" i="5"/>
  <c r="X924" i="5" s="1"/>
  <c r="I924" i="5"/>
  <c r="R924" i="5"/>
  <c r="F924" i="5"/>
  <c r="H924" i="5"/>
  <c r="J924" i="5"/>
  <c r="E1020" i="5"/>
  <c r="X1020" i="5" s="1"/>
  <c r="F1020" i="5"/>
  <c r="R1020" i="5"/>
  <c r="J1020" i="5"/>
  <c r="H1020" i="5"/>
  <c r="I1020" i="5"/>
  <c r="E1116" i="5"/>
  <c r="X1116" i="5" s="1"/>
  <c r="I1116" i="5"/>
  <c r="J1116" i="5"/>
  <c r="F1116" i="5"/>
  <c r="R1116" i="5"/>
  <c r="H1116" i="5"/>
  <c r="E1484" i="5"/>
  <c r="X1484" i="5" s="1"/>
  <c r="J1484" i="5"/>
  <c r="H1484" i="5"/>
  <c r="F1484" i="5"/>
  <c r="I1484" i="5"/>
  <c r="R1484" i="5"/>
  <c r="E1596" i="5"/>
  <c r="X1596" i="5" s="1"/>
  <c r="R1596" i="5"/>
  <c r="I1596" i="5"/>
  <c r="J1596" i="5"/>
  <c r="F1596" i="5"/>
  <c r="H1596" i="5"/>
  <c r="E1716" i="5"/>
  <c r="X1716" i="5" s="1"/>
  <c r="I1716" i="5"/>
  <c r="F1716" i="5"/>
  <c r="R1716" i="5"/>
  <c r="H1716" i="5"/>
  <c r="J1716" i="5"/>
  <c r="E1828" i="5"/>
  <c r="X1828" i="5" s="1"/>
  <c r="J1828" i="5"/>
  <c r="F1828" i="5"/>
  <c r="I1828" i="5"/>
  <c r="R1828" i="5"/>
  <c r="H1828" i="5"/>
  <c r="E1932" i="5"/>
  <c r="X1932" i="5" s="1"/>
  <c r="F1932" i="5"/>
  <c r="I1932" i="5"/>
  <c r="H1932" i="5"/>
  <c r="J1932" i="5"/>
  <c r="R1932" i="5"/>
  <c r="E2180" i="5"/>
  <c r="X2180" i="5" s="1"/>
  <c r="H2180" i="5"/>
  <c r="F2180" i="5"/>
  <c r="R2180" i="5"/>
  <c r="J2180" i="5"/>
  <c r="I2180" i="5"/>
  <c r="E2284" i="5"/>
  <c r="X2284" i="5" s="1"/>
  <c r="R2284" i="5"/>
  <c r="H2284" i="5"/>
  <c r="J2284" i="5"/>
  <c r="F2284" i="5"/>
  <c r="I2284" i="5"/>
  <c r="E2396" i="5"/>
  <c r="X2396" i="5" s="1"/>
  <c r="J2396" i="5"/>
  <c r="R2396" i="5"/>
  <c r="H2396" i="5"/>
  <c r="I2396" i="5"/>
  <c r="F2396" i="5"/>
  <c r="E412" i="5"/>
  <c r="X412" i="5" s="1"/>
  <c r="F412" i="5"/>
  <c r="R412" i="5"/>
  <c r="H412" i="5"/>
  <c r="J412" i="5"/>
  <c r="I412" i="5"/>
  <c r="E484" i="5"/>
  <c r="X484" i="5" s="1"/>
  <c r="R484" i="5"/>
  <c r="F484" i="5"/>
  <c r="H484" i="5"/>
  <c r="J484" i="5"/>
  <c r="I484" i="5"/>
  <c r="E668" i="5"/>
  <c r="X668" i="5" s="1"/>
  <c r="H668" i="5"/>
  <c r="F668" i="5"/>
  <c r="J668" i="5"/>
  <c r="I668" i="5"/>
  <c r="R668" i="5"/>
  <c r="E964" i="5"/>
  <c r="X964" i="5" s="1"/>
  <c r="J964" i="5"/>
  <c r="F964" i="5"/>
  <c r="R964" i="5"/>
  <c r="I964" i="5"/>
  <c r="H964" i="5"/>
  <c r="E1260" i="5"/>
  <c r="X1260" i="5" s="1"/>
  <c r="J1260" i="5"/>
  <c r="R1260" i="5"/>
  <c r="H1260" i="5"/>
  <c r="I1260" i="5"/>
  <c r="F1260" i="5"/>
  <c r="E1684" i="5"/>
  <c r="X1684" i="5" s="1"/>
  <c r="R1684" i="5"/>
  <c r="J1684" i="5"/>
  <c r="F1684" i="5"/>
  <c r="I1684" i="5"/>
  <c r="H1684" i="5"/>
  <c r="E1804" i="5"/>
  <c r="X1804" i="5" s="1"/>
  <c r="I1804" i="5"/>
  <c r="H1804" i="5"/>
  <c r="J1804" i="5"/>
  <c r="F1804" i="5"/>
  <c r="R1804" i="5"/>
  <c r="E1356" i="5"/>
  <c r="X1356" i="5" s="1"/>
  <c r="I1356" i="5"/>
  <c r="R1356" i="5"/>
  <c r="H1356" i="5"/>
  <c r="F1356" i="5"/>
  <c r="J1356" i="5"/>
  <c r="E1468" i="5"/>
  <c r="X1468" i="5" s="1"/>
  <c r="I1468" i="5"/>
  <c r="H1468" i="5"/>
  <c r="J1468" i="5"/>
  <c r="R1468" i="5"/>
  <c r="F1468" i="5"/>
  <c r="E1692" i="5"/>
  <c r="X1692" i="5" s="1"/>
  <c r="I1692" i="5"/>
  <c r="J1692" i="5"/>
  <c r="R1692" i="5"/>
  <c r="F1692" i="5"/>
  <c r="H1692" i="5"/>
  <c r="E1812" i="5"/>
  <c r="X1812" i="5" s="1"/>
  <c r="R1812" i="5"/>
  <c r="H1812" i="5"/>
  <c r="J1812" i="5"/>
  <c r="I1812" i="5"/>
  <c r="F1812" i="5"/>
  <c r="E2132" i="5"/>
  <c r="X2132" i="5" s="1"/>
  <c r="F2132" i="5"/>
  <c r="H2132" i="5"/>
  <c r="J2132" i="5"/>
  <c r="R2132" i="5"/>
  <c r="I2132" i="5"/>
  <c r="E2380" i="5"/>
  <c r="X2380" i="5" s="1"/>
  <c r="H2380" i="5"/>
  <c r="I2380" i="5"/>
  <c r="F2380" i="5"/>
  <c r="J2380" i="5"/>
  <c r="R2380" i="5"/>
  <c r="E896" i="5"/>
  <c r="X896" i="5" s="1"/>
  <c r="G896" i="5"/>
  <c r="I896" i="5"/>
  <c r="J896" i="5"/>
  <c r="R896" i="5"/>
  <c r="H896" i="5"/>
  <c r="F896" i="5"/>
  <c r="E1152" i="5"/>
  <c r="X1152" i="5" s="1"/>
  <c r="I1152" i="5"/>
  <c r="R1152" i="5"/>
  <c r="H1152" i="5"/>
  <c r="F1152" i="5"/>
  <c r="J1152" i="5"/>
  <c r="G1152" i="5"/>
  <c r="E1931" i="5"/>
  <c r="X1931" i="5" s="1"/>
  <c r="I1931" i="5"/>
  <c r="J1931" i="5"/>
  <c r="H1931" i="5"/>
  <c r="R1931" i="5"/>
  <c r="F1931" i="5"/>
  <c r="G1931" i="5"/>
  <c r="E2147" i="5"/>
  <c r="X2147" i="5" s="1"/>
  <c r="G2147" i="5"/>
  <c r="H2147" i="5"/>
  <c r="J2147" i="5"/>
  <c r="R2147" i="5"/>
  <c r="F2147" i="5"/>
  <c r="I2147" i="5"/>
  <c r="E2283" i="5"/>
  <c r="X2283" i="5" s="1"/>
  <c r="F2283" i="5"/>
  <c r="H2283" i="5"/>
  <c r="I2283" i="5"/>
  <c r="G2283" i="5"/>
  <c r="R2283" i="5"/>
  <c r="J2283" i="5"/>
  <c r="E2459" i="5"/>
  <c r="X2459" i="5" s="1"/>
  <c r="G2459" i="5"/>
  <c r="R2459" i="5"/>
  <c r="F2459" i="5"/>
  <c r="J2459" i="5"/>
  <c r="I2459" i="5"/>
  <c r="H2459" i="5"/>
  <c r="E540" i="5"/>
  <c r="X540" i="5" s="1"/>
  <c r="J540" i="5"/>
  <c r="R540" i="5"/>
  <c r="I540" i="5"/>
  <c r="F540" i="5"/>
  <c r="H540" i="5"/>
  <c r="E1660" i="5"/>
  <c r="X1660" i="5" s="1"/>
  <c r="R1660" i="5"/>
  <c r="I1660" i="5"/>
  <c r="F1660" i="5"/>
  <c r="J1660" i="5"/>
  <c r="H1660" i="5"/>
  <c r="E2276" i="5"/>
  <c r="X2276" i="5" s="1"/>
  <c r="F2276" i="5"/>
  <c r="H2276" i="5"/>
  <c r="I2276" i="5"/>
  <c r="J2276" i="5"/>
  <c r="R2276" i="5"/>
  <c r="E812" i="5"/>
  <c r="X812" i="5" s="1"/>
  <c r="H812" i="5"/>
  <c r="I812" i="5"/>
  <c r="F812" i="5"/>
  <c r="R812" i="5"/>
  <c r="J812" i="5"/>
  <c r="E44" i="5"/>
  <c r="X44" i="5" s="1"/>
  <c r="J44" i="5"/>
  <c r="F44" i="5"/>
  <c r="I44" i="5"/>
  <c r="R44" i="5"/>
  <c r="H44" i="5"/>
  <c r="E212" i="5"/>
  <c r="X212" i="5" s="1"/>
  <c r="J212" i="5"/>
  <c r="R212" i="5"/>
  <c r="F212" i="5"/>
  <c r="H212" i="5"/>
  <c r="I212" i="5"/>
  <c r="E1412" i="5"/>
  <c r="X1412" i="5" s="1"/>
  <c r="I1412" i="5"/>
  <c r="H1412" i="5"/>
  <c r="R1412" i="5"/>
  <c r="J1412" i="5"/>
  <c r="E1948" i="5"/>
  <c r="X1948" i="5" s="1"/>
  <c r="R1948" i="5"/>
  <c r="F1948" i="5"/>
  <c r="J1948" i="5"/>
  <c r="I1948" i="5"/>
  <c r="H1948" i="5"/>
  <c r="E1980" i="5"/>
  <c r="X1980" i="5" s="1"/>
  <c r="R1980" i="5"/>
  <c r="I1980" i="5"/>
  <c r="F1980" i="5"/>
  <c r="H1980" i="5"/>
  <c r="J1980" i="5"/>
  <c r="E2212" i="5"/>
  <c r="X2212" i="5" s="1"/>
  <c r="F2212" i="5"/>
  <c r="H2212" i="5"/>
  <c r="R2212" i="5"/>
  <c r="J2212" i="5"/>
  <c r="I2212" i="5"/>
  <c r="E2036" i="5"/>
  <c r="X2036" i="5" s="1"/>
  <c r="J2364" i="5"/>
  <c r="E99" i="5"/>
  <c r="X99" i="5" s="1"/>
  <c r="J99" i="5"/>
  <c r="F99" i="5"/>
  <c r="G99" i="5"/>
  <c r="R99" i="5"/>
  <c r="I99" i="5"/>
  <c r="H99" i="5"/>
  <c r="E120" i="5"/>
  <c r="X120" i="5" s="1"/>
  <c r="H120" i="5"/>
  <c r="J120" i="5"/>
  <c r="R120" i="5"/>
  <c r="G120" i="5"/>
  <c r="I120" i="5"/>
  <c r="F120" i="5"/>
  <c r="E200" i="5"/>
  <c r="X200" i="5" s="1"/>
  <c r="J200" i="5"/>
  <c r="F200" i="5"/>
  <c r="G200" i="5"/>
  <c r="I200" i="5"/>
  <c r="H200" i="5"/>
  <c r="R200" i="5"/>
  <c r="E264" i="5"/>
  <c r="X264" i="5" s="1"/>
  <c r="J264" i="5"/>
  <c r="R264" i="5"/>
  <c r="G264" i="5"/>
  <c r="F264" i="5"/>
  <c r="I264" i="5"/>
  <c r="H264" i="5"/>
  <c r="E336" i="5"/>
  <c r="X336" i="5" s="1"/>
  <c r="J336" i="5"/>
  <c r="H336" i="5"/>
  <c r="R336" i="5"/>
  <c r="I336" i="5"/>
  <c r="G336" i="5"/>
  <c r="F336" i="5"/>
  <c r="E376" i="5"/>
  <c r="X376" i="5" s="1"/>
  <c r="J376" i="5"/>
  <c r="H376" i="5"/>
  <c r="G376" i="5"/>
  <c r="F376" i="5"/>
  <c r="R376" i="5"/>
  <c r="I376" i="5"/>
  <c r="E480" i="5"/>
  <c r="X480" i="5" s="1"/>
  <c r="R480" i="5"/>
  <c r="H480" i="5"/>
  <c r="G480" i="5"/>
  <c r="F480" i="5"/>
  <c r="I480" i="5"/>
  <c r="J480" i="5"/>
  <c r="E672" i="5"/>
  <c r="X672" i="5" s="1"/>
  <c r="J672" i="5"/>
  <c r="R672" i="5"/>
  <c r="I672" i="5"/>
  <c r="F672" i="5"/>
  <c r="H672" i="5"/>
  <c r="G672" i="5"/>
  <c r="E744" i="5"/>
  <c r="X744" i="5" s="1"/>
  <c r="J744" i="5"/>
  <c r="R744" i="5"/>
  <c r="H744" i="5"/>
  <c r="G744" i="5"/>
  <c r="F744" i="5"/>
  <c r="I744" i="5"/>
  <c r="E800" i="5"/>
  <c r="X800" i="5" s="1"/>
  <c r="H800" i="5"/>
  <c r="G800" i="5"/>
  <c r="R800" i="5"/>
  <c r="F800" i="5"/>
  <c r="I800" i="5"/>
  <c r="J800" i="5"/>
  <c r="E864" i="5"/>
  <c r="X864" i="5" s="1"/>
  <c r="F864" i="5"/>
  <c r="R864" i="5"/>
  <c r="H864" i="5"/>
  <c r="I864" i="5"/>
  <c r="J864" i="5"/>
  <c r="G864" i="5"/>
  <c r="E920" i="5"/>
  <c r="X920" i="5" s="1"/>
  <c r="G920" i="5"/>
  <c r="R920" i="5"/>
  <c r="J920" i="5"/>
  <c r="H920" i="5"/>
  <c r="F920" i="5"/>
  <c r="I920" i="5"/>
  <c r="E1016" i="5"/>
  <c r="X1016" i="5" s="1"/>
  <c r="J1016" i="5"/>
  <c r="F1016" i="5"/>
  <c r="G1016" i="5"/>
  <c r="H1016" i="5"/>
  <c r="E1128" i="5"/>
  <c r="X1128" i="5" s="1"/>
  <c r="I1128" i="5"/>
  <c r="H1128" i="5"/>
  <c r="G1128" i="5"/>
  <c r="J1128" i="5"/>
  <c r="R1128" i="5"/>
  <c r="F1128" i="5"/>
  <c r="E1176" i="5"/>
  <c r="X1176" i="5" s="1"/>
  <c r="G1176" i="5"/>
  <c r="I1176" i="5"/>
  <c r="J1176" i="5"/>
  <c r="R1176" i="5"/>
  <c r="F1176" i="5"/>
  <c r="H1176" i="5"/>
  <c r="E1216" i="5"/>
  <c r="X1216" i="5" s="1"/>
  <c r="J1216" i="5"/>
  <c r="H1216" i="5"/>
  <c r="F1216" i="5"/>
  <c r="R1216" i="5"/>
  <c r="I1216" i="5"/>
  <c r="G1216" i="5"/>
  <c r="E1304" i="5"/>
  <c r="X1304" i="5" s="1"/>
  <c r="J1304" i="5"/>
  <c r="G1304" i="5"/>
  <c r="F1304" i="5"/>
  <c r="I1304" i="5"/>
  <c r="R1304" i="5"/>
  <c r="H1304" i="5"/>
  <c r="E1344" i="5"/>
  <c r="X1344" i="5" s="1"/>
  <c r="G1344" i="5"/>
  <c r="R1344" i="5"/>
  <c r="I1344" i="5"/>
  <c r="H1344" i="5"/>
  <c r="J1344" i="5"/>
  <c r="F1344" i="5"/>
  <c r="E1408" i="5"/>
  <c r="X1408" i="5" s="1"/>
  <c r="G1408" i="5"/>
  <c r="F1408" i="5"/>
  <c r="R1408" i="5"/>
  <c r="I1408" i="5"/>
  <c r="J1408" i="5"/>
  <c r="H1408" i="5"/>
  <c r="E1456" i="5"/>
  <c r="X1456" i="5" s="1"/>
  <c r="G1456" i="5"/>
  <c r="I1456" i="5"/>
  <c r="J1456" i="5"/>
  <c r="H1456" i="5"/>
  <c r="R1456" i="5"/>
  <c r="F1456" i="5"/>
  <c r="E1528" i="5"/>
  <c r="X1528" i="5" s="1"/>
  <c r="I1528" i="5"/>
  <c r="G1528" i="5"/>
  <c r="R1528" i="5"/>
  <c r="J1528" i="5"/>
  <c r="F1528" i="5"/>
  <c r="H1528" i="5"/>
  <c r="E1632" i="5"/>
  <c r="X1632" i="5" s="1"/>
  <c r="J1632" i="5"/>
  <c r="E1680" i="5"/>
  <c r="X1680" i="5" s="1"/>
  <c r="H1680" i="5"/>
  <c r="R1680" i="5"/>
  <c r="F1680" i="5"/>
  <c r="G1680" i="5"/>
  <c r="J1680" i="5"/>
  <c r="I1680" i="5"/>
  <c r="E1808" i="5"/>
  <c r="X1808" i="5" s="1"/>
  <c r="I1808" i="5"/>
  <c r="F1808" i="5"/>
  <c r="G1808" i="5"/>
  <c r="R1808" i="5"/>
  <c r="H1808" i="5"/>
  <c r="J1808" i="5"/>
  <c r="E1888" i="5"/>
  <c r="X1888" i="5" s="1"/>
  <c r="H1888" i="5"/>
  <c r="J1888" i="5"/>
  <c r="R1888" i="5"/>
  <c r="I1888" i="5"/>
  <c r="G1888" i="5"/>
  <c r="F1888" i="5"/>
  <c r="E1952" i="5"/>
  <c r="X1952" i="5" s="1"/>
  <c r="G1952" i="5"/>
  <c r="R1952" i="5"/>
  <c r="I1952" i="5"/>
  <c r="F1952" i="5"/>
  <c r="J1952" i="5"/>
  <c r="H1952" i="5"/>
  <c r="E2016" i="5"/>
  <c r="X2016" i="5" s="1"/>
  <c r="I2016" i="5"/>
  <c r="J2016" i="5"/>
  <c r="R2016" i="5"/>
  <c r="F2016" i="5"/>
  <c r="H2016" i="5"/>
  <c r="G2016" i="5"/>
  <c r="E2056" i="5"/>
  <c r="X2056" i="5" s="1"/>
  <c r="H2056" i="5"/>
  <c r="R2056" i="5"/>
  <c r="J2056" i="5"/>
  <c r="I2056" i="5"/>
  <c r="G2056" i="5"/>
  <c r="F2056" i="5"/>
  <c r="E2096" i="5"/>
  <c r="X2096" i="5" s="1"/>
  <c r="I2096" i="5"/>
  <c r="F2096" i="5"/>
  <c r="G2096" i="5"/>
  <c r="R2096" i="5"/>
  <c r="H2096" i="5"/>
  <c r="J2096" i="5"/>
  <c r="E2288" i="5"/>
  <c r="X2288" i="5" s="1"/>
  <c r="R2288" i="5"/>
  <c r="H2288" i="5"/>
  <c r="J2288" i="5"/>
  <c r="F2288" i="5"/>
  <c r="G2288" i="5"/>
  <c r="I2288" i="5"/>
  <c r="E2352" i="5"/>
  <c r="X2352" i="5" s="1"/>
  <c r="J2352" i="5"/>
  <c r="R2352" i="5"/>
  <c r="H2352" i="5"/>
  <c r="I2352" i="5"/>
  <c r="G2352" i="5"/>
  <c r="F2352" i="5"/>
  <c r="E2392" i="5"/>
  <c r="X2392" i="5" s="1"/>
  <c r="H2392" i="5"/>
  <c r="R2392" i="5"/>
  <c r="J2392" i="5"/>
  <c r="F2392" i="5"/>
  <c r="I2392" i="5"/>
  <c r="G2392" i="5"/>
  <c r="E2440" i="5"/>
  <c r="X2440" i="5" s="1"/>
  <c r="G2440" i="5"/>
  <c r="H2440" i="5"/>
  <c r="R2440" i="5"/>
  <c r="J2440" i="5"/>
  <c r="I2440" i="5"/>
  <c r="F2440" i="5"/>
  <c r="E1696" i="5"/>
  <c r="X1696" i="5" s="1"/>
  <c r="G1696" i="5"/>
  <c r="I1696" i="5"/>
  <c r="F1696" i="5"/>
  <c r="R1696" i="5"/>
  <c r="J1696" i="5"/>
  <c r="H1696" i="5"/>
  <c r="G460" i="5"/>
  <c r="G100" i="5"/>
  <c r="E820" i="5"/>
  <c r="X820" i="5" s="1"/>
  <c r="H820" i="5"/>
  <c r="J820" i="5"/>
  <c r="I820" i="5"/>
  <c r="F820" i="5"/>
  <c r="R820" i="5"/>
  <c r="E908" i="5"/>
  <c r="X908" i="5" s="1"/>
  <c r="R908" i="5"/>
  <c r="H908" i="5"/>
  <c r="J908" i="5"/>
  <c r="I908" i="5"/>
  <c r="F908" i="5"/>
  <c r="G908" i="5"/>
  <c r="E1004" i="5"/>
  <c r="X1004" i="5" s="1"/>
  <c r="F1004" i="5"/>
  <c r="I1004" i="5"/>
  <c r="J1004" i="5"/>
  <c r="R1004" i="5"/>
  <c r="H1004" i="5"/>
  <c r="E1100" i="5"/>
  <c r="X1100" i="5" s="1"/>
  <c r="R1100" i="5"/>
  <c r="F1100" i="5"/>
  <c r="H1100" i="5"/>
  <c r="I1100" i="5"/>
  <c r="J1100" i="5"/>
  <c r="E1308" i="5"/>
  <c r="X1308" i="5" s="1"/>
  <c r="I1308" i="5"/>
  <c r="F1308" i="5"/>
  <c r="J1308" i="5"/>
  <c r="H1308" i="5"/>
  <c r="R1308" i="5"/>
  <c r="E1420" i="5"/>
  <c r="X1420" i="5" s="1"/>
  <c r="J1420" i="5"/>
  <c r="I1420" i="5"/>
  <c r="F1420" i="5"/>
  <c r="R1420" i="5"/>
  <c r="H1420" i="5"/>
  <c r="E1548" i="5"/>
  <c r="X1548" i="5" s="1"/>
  <c r="R1548" i="5"/>
  <c r="H1548" i="5"/>
  <c r="J1548" i="5"/>
  <c r="F1548" i="5"/>
  <c r="I1548" i="5"/>
  <c r="E1780" i="5"/>
  <c r="X1780" i="5" s="1"/>
  <c r="R1780" i="5"/>
  <c r="F1780" i="5"/>
  <c r="J1780" i="5"/>
  <c r="I1780" i="5"/>
  <c r="H1780" i="5"/>
  <c r="G2036" i="5"/>
  <c r="E220" i="5"/>
  <c r="X220" i="5" s="1"/>
  <c r="J220" i="5"/>
  <c r="R220" i="5"/>
  <c r="H220" i="5"/>
  <c r="I220" i="5"/>
  <c r="F220" i="5"/>
  <c r="E516" i="5"/>
  <c r="X516" i="5" s="1"/>
  <c r="I516" i="5"/>
  <c r="R516" i="5"/>
  <c r="J516" i="5"/>
  <c r="F516" i="5"/>
  <c r="H516" i="5"/>
  <c r="E588" i="5"/>
  <c r="X588" i="5" s="1"/>
  <c r="H588" i="5"/>
  <c r="I588" i="5"/>
  <c r="J588" i="5"/>
  <c r="R588" i="5"/>
  <c r="F588" i="5"/>
  <c r="E660" i="5"/>
  <c r="X660" i="5" s="1"/>
  <c r="I660" i="5"/>
  <c r="F660" i="5"/>
  <c r="R660" i="5"/>
  <c r="J660" i="5"/>
  <c r="H660" i="5"/>
  <c r="E868" i="5"/>
  <c r="X868" i="5" s="1"/>
  <c r="H868" i="5"/>
  <c r="J868" i="5"/>
  <c r="F868" i="5"/>
  <c r="R868" i="5"/>
  <c r="I868" i="5"/>
  <c r="E1140" i="5"/>
  <c r="X1140" i="5" s="1"/>
  <c r="I1140" i="5"/>
  <c r="F1140" i="5"/>
  <c r="J1140" i="5"/>
  <c r="R1140" i="5"/>
  <c r="H1140" i="5"/>
  <c r="E1252" i="5"/>
  <c r="X1252" i="5" s="1"/>
  <c r="J1252" i="5"/>
  <c r="I1252" i="5"/>
  <c r="H1252" i="5"/>
  <c r="R1252" i="5"/>
  <c r="F1252" i="5"/>
  <c r="E1620" i="5"/>
  <c r="X1620" i="5" s="1"/>
  <c r="J1620" i="5"/>
  <c r="F1620" i="5"/>
  <c r="R1620" i="5"/>
  <c r="I1620" i="5"/>
  <c r="H1620" i="5"/>
  <c r="E1748" i="5"/>
  <c r="X1748" i="5" s="1"/>
  <c r="J1748" i="5"/>
  <c r="F1748" i="5"/>
  <c r="I1748" i="5"/>
  <c r="R1748" i="5"/>
  <c r="H1748" i="5"/>
  <c r="E1884" i="5"/>
  <c r="X1884" i="5" s="1"/>
  <c r="R1884" i="5"/>
  <c r="F1884" i="5"/>
  <c r="J1884" i="5"/>
  <c r="H1884" i="5"/>
  <c r="I1884" i="5"/>
  <c r="E2004" i="5"/>
  <c r="X2004" i="5" s="1"/>
  <c r="F2004" i="5"/>
  <c r="H2004" i="5"/>
  <c r="J2004" i="5"/>
  <c r="I2004" i="5"/>
  <c r="R2004" i="5"/>
  <c r="E2436" i="5"/>
  <c r="X2436" i="5" s="1"/>
  <c r="I2436" i="5"/>
  <c r="H2436" i="5"/>
  <c r="F2436" i="5"/>
  <c r="R2436" i="5"/>
  <c r="J2436" i="5"/>
  <c r="R324" i="5"/>
  <c r="H324" i="5"/>
  <c r="I324" i="5"/>
  <c r="F324" i="5"/>
  <c r="E628" i="5"/>
  <c r="X628" i="5" s="1"/>
  <c r="R628" i="5"/>
  <c r="H628" i="5"/>
  <c r="I628" i="5"/>
  <c r="F628" i="5"/>
  <c r="J628" i="5"/>
  <c r="E1244" i="5"/>
  <c r="X1244" i="5" s="1"/>
  <c r="F1244" i="5"/>
  <c r="I1244" i="5"/>
  <c r="H1244" i="5"/>
  <c r="J1244" i="5"/>
  <c r="R1244" i="5"/>
  <c r="E1364" i="5"/>
  <c r="X1364" i="5" s="1"/>
  <c r="I1364" i="5"/>
  <c r="R1364" i="5"/>
  <c r="H1364" i="5"/>
  <c r="F1364" i="5"/>
  <c r="J1364" i="5"/>
  <c r="E2052" i="5"/>
  <c r="X2052" i="5" s="1"/>
  <c r="R2052" i="5"/>
  <c r="H2052" i="5"/>
  <c r="I2052" i="5"/>
  <c r="F2052" i="5"/>
  <c r="J2052" i="5"/>
  <c r="E556" i="5"/>
  <c r="X556" i="5" s="1"/>
  <c r="I556" i="5"/>
  <c r="J556" i="5"/>
  <c r="H556" i="5"/>
  <c r="R556" i="5"/>
  <c r="F556" i="5"/>
  <c r="E740" i="5"/>
  <c r="X740" i="5" s="1"/>
  <c r="H740" i="5"/>
  <c r="R740" i="5"/>
  <c r="J740" i="5"/>
  <c r="F740" i="5"/>
  <c r="I740" i="5"/>
  <c r="E1060" i="5"/>
  <c r="X1060" i="5" s="1"/>
  <c r="J1060" i="5"/>
  <c r="H1060" i="5"/>
  <c r="I1060" i="5"/>
  <c r="F1060" i="5"/>
  <c r="R1060" i="5"/>
  <c r="E1492" i="5"/>
  <c r="X1492" i="5" s="1"/>
  <c r="J1492" i="5"/>
  <c r="I1492" i="5"/>
  <c r="R1492" i="5"/>
  <c r="F1492" i="5"/>
  <c r="H1492" i="5"/>
  <c r="E1916" i="5"/>
  <c r="X1916" i="5" s="1"/>
  <c r="H1916" i="5"/>
  <c r="I1916" i="5"/>
  <c r="F1916" i="5"/>
  <c r="J1916" i="5"/>
  <c r="R1916" i="5"/>
  <c r="E2164" i="5"/>
  <c r="X2164" i="5" s="1"/>
  <c r="H2164" i="5"/>
  <c r="F2164" i="5"/>
  <c r="R2164" i="5"/>
  <c r="I2164" i="5"/>
  <c r="J2164" i="5"/>
  <c r="E2300" i="5"/>
  <c r="X2300" i="5" s="1"/>
  <c r="F2300" i="5"/>
  <c r="I2300" i="5"/>
  <c r="H2300" i="5"/>
  <c r="J2300" i="5"/>
  <c r="R2300" i="5"/>
  <c r="E1236" i="5"/>
  <c r="X1236" i="5" s="1"/>
  <c r="F1236" i="5"/>
  <c r="I1236" i="5"/>
  <c r="H1236" i="5"/>
  <c r="J1236" i="5"/>
  <c r="R1236" i="5"/>
  <c r="E1580" i="5"/>
  <c r="X1580" i="5" s="1"/>
  <c r="I1580" i="5"/>
  <c r="R1580" i="5"/>
  <c r="F1580" i="5"/>
  <c r="H1580" i="5"/>
  <c r="J1580" i="5"/>
  <c r="E1940" i="5"/>
  <c r="X1940" i="5" s="1"/>
  <c r="R1940" i="5"/>
  <c r="J1940" i="5"/>
  <c r="F1940" i="5"/>
  <c r="H1940" i="5"/>
  <c r="I1940" i="5"/>
  <c r="G2196" i="5"/>
  <c r="G2076" i="5"/>
  <c r="E2484" i="5"/>
  <c r="X2484" i="5" s="1"/>
  <c r="E2497" i="5"/>
  <c r="X2497" i="5" s="1"/>
  <c r="H936" i="5"/>
  <c r="J1276" i="5"/>
  <c r="E2364" i="5"/>
  <c r="X2364" i="5" s="1"/>
  <c r="E344" i="5"/>
  <c r="X344" i="5" s="1"/>
  <c r="I344" i="5"/>
  <c r="R344" i="5"/>
  <c r="H344" i="5"/>
  <c r="J344" i="5"/>
  <c r="F344" i="5"/>
  <c r="G344" i="5"/>
  <c r="E888" i="5"/>
  <c r="X888" i="5" s="1"/>
  <c r="F888" i="5"/>
  <c r="G888" i="5"/>
  <c r="R888" i="5"/>
  <c r="J888" i="5"/>
  <c r="H888" i="5"/>
  <c r="I888" i="5"/>
  <c r="E1248" i="5"/>
  <c r="X1248" i="5" s="1"/>
  <c r="F1248" i="5"/>
  <c r="J1248" i="5"/>
  <c r="H1248" i="5"/>
  <c r="I1248" i="5"/>
  <c r="R1248" i="5"/>
  <c r="G1248" i="5"/>
  <c r="E1376" i="5"/>
  <c r="X1376" i="5" s="1"/>
  <c r="H1376" i="5"/>
  <c r="R1376" i="5"/>
  <c r="I1376" i="5"/>
  <c r="G1376" i="5"/>
  <c r="F1376" i="5"/>
  <c r="J1376" i="5"/>
  <c r="E1968" i="5"/>
  <c r="X1968" i="5" s="1"/>
  <c r="R1968" i="5"/>
  <c r="F1968" i="5"/>
  <c r="J1968" i="5"/>
  <c r="G1968" i="5"/>
  <c r="I1968" i="5"/>
  <c r="H1968" i="5"/>
  <c r="E2064" i="5"/>
  <c r="X2064" i="5" s="1"/>
  <c r="F2064" i="5"/>
  <c r="H2064" i="5"/>
  <c r="I2064" i="5"/>
  <c r="G2064" i="5"/>
  <c r="J2064" i="5"/>
  <c r="R2064" i="5"/>
  <c r="E1923" i="5"/>
  <c r="X1923" i="5" s="1"/>
  <c r="H1923" i="5"/>
  <c r="R1923" i="5"/>
  <c r="J1923" i="5"/>
  <c r="I1923" i="5"/>
  <c r="G1923" i="5"/>
  <c r="F1923" i="5"/>
  <c r="E1963" i="5"/>
  <c r="X1963" i="5" s="1"/>
  <c r="I1963" i="5"/>
  <c r="H1963" i="5"/>
  <c r="R1963" i="5"/>
  <c r="J1963" i="5"/>
  <c r="F1963" i="5"/>
  <c r="G1963" i="5"/>
  <c r="E2011" i="5"/>
  <c r="X2011" i="5" s="1"/>
  <c r="J2011" i="5"/>
  <c r="F2011" i="5"/>
  <c r="R2011" i="5"/>
  <c r="H2011" i="5"/>
  <c r="I2011" i="5"/>
  <c r="G2011" i="5"/>
  <c r="E2051" i="5"/>
  <c r="X2051" i="5" s="1"/>
  <c r="H2051" i="5"/>
  <c r="I2051" i="5"/>
  <c r="J2051" i="5"/>
  <c r="G2051" i="5"/>
  <c r="R2051" i="5"/>
  <c r="F2051" i="5"/>
  <c r="E2091" i="5"/>
  <c r="X2091" i="5" s="1"/>
  <c r="G2091" i="5"/>
  <c r="J2091" i="5"/>
  <c r="F2091" i="5"/>
  <c r="H2091" i="5"/>
  <c r="R2091" i="5"/>
  <c r="I2091" i="5"/>
  <c r="E2139" i="5"/>
  <c r="X2139" i="5" s="1"/>
  <c r="F2139" i="5"/>
  <c r="R2139" i="5"/>
  <c r="J2139" i="5"/>
  <c r="I2139" i="5"/>
  <c r="H2139" i="5"/>
  <c r="G2139" i="5"/>
  <c r="E2179" i="5"/>
  <c r="X2179" i="5" s="1"/>
  <c r="G2179" i="5"/>
  <c r="H2179" i="5"/>
  <c r="J2179" i="5"/>
  <c r="I2179" i="5"/>
  <c r="R2179" i="5"/>
  <c r="F2179" i="5"/>
  <c r="E2227" i="5"/>
  <c r="X2227" i="5" s="1"/>
  <c r="H2227" i="5"/>
  <c r="G2227" i="5"/>
  <c r="I2227" i="5"/>
  <c r="F2227" i="5"/>
  <c r="R2227" i="5"/>
  <c r="J2227" i="5"/>
  <c r="E2275" i="5"/>
  <c r="X2275" i="5" s="1"/>
  <c r="I2275" i="5"/>
  <c r="J2275" i="5"/>
  <c r="H2275" i="5"/>
  <c r="R2275" i="5"/>
  <c r="G2275" i="5"/>
  <c r="F2275" i="5"/>
  <c r="E2315" i="5"/>
  <c r="X2315" i="5" s="1"/>
  <c r="G2315" i="5"/>
  <c r="J2315" i="5"/>
  <c r="R2315" i="5"/>
  <c r="F2315" i="5"/>
  <c r="I2315" i="5"/>
  <c r="H2315" i="5"/>
  <c r="E2355" i="5"/>
  <c r="X2355" i="5" s="1"/>
  <c r="J2355" i="5"/>
  <c r="R2355" i="5"/>
  <c r="I2355" i="5"/>
  <c r="F2355" i="5"/>
  <c r="G2355" i="5"/>
  <c r="H2355" i="5"/>
  <c r="E2403" i="5"/>
  <c r="X2403" i="5" s="1"/>
  <c r="R2403" i="5"/>
  <c r="J2403" i="5"/>
  <c r="F2403" i="5"/>
  <c r="G2403" i="5"/>
  <c r="I2403" i="5"/>
  <c r="H2403" i="5"/>
  <c r="E2451" i="5"/>
  <c r="X2451" i="5" s="1"/>
  <c r="F2451" i="5"/>
  <c r="J2451" i="5"/>
  <c r="R2451" i="5"/>
  <c r="H2451" i="5"/>
  <c r="I2451" i="5"/>
  <c r="G2451" i="5"/>
  <c r="G2292" i="5"/>
  <c r="G852" i="5"/>
  <c r="G948" i="5"/>
  <c r="G1588" i="5"/>
  <c r="G1820" i="5"/>
  <c r="E1908" i="5"/>
  <c r="X1908" i="5" s="1"/>
  <c r="H1908" i="5"/>
  <c r="R1908" i="5"/>
  <c r="I1908" i="5"/>
  <c r="J1908" i="5"/>
  <c r="F1908" i="5"/>
  <c r="E2148" i="5"/>
  <c r="X2148" i="5" s="1"/>
  <c r="F2148" i="5"/>
  <c r="J2148" i="5"/>
  <c r="H2148" i="5"/>
  <c r="R2148" i="5"/>
  <c r="I2148" i="5"/>
  <c r="E2492" i="5"/>
  <c r="X2492" i="5" s="1"/>
  <c r="J2492" i="5"/>
  <c r="F2492" i="5"/>
  <c r="G36" i="5"/>
  <c r="E68" i="5"/>
  <c r="X68" i="5" s="1"/>
  <c r="J68" i="5"/>
  <c r="H68" i="5"/>
  <c r="I68" i="5"/>
  <c r="R68" i="5"/>
  <c r="F68" i="5"/>
  <c r="G132" i="5"/>
  <c r="E164" i="5"/>
  <c r="X164" i="5" s="1"/>
  <c r="I164" i="5"/>
  <c r="R164" i="5"/>
  <c r="J164" i="5"/>
  <c r="F164" i="5"/>
  <c r="H164" i="5"/>
  <c r="E332" i="5"/>
  <c r="X332" i="5" s="1"/>
  <c r="J332" i="5"/>
  <c r="I332" i="5"/>
  <c r="F332" i="5"/>
  <c r="R332" i="5"/>
  <c r="H332" i="5"/>
  <c r="E404" i="5"/>
  <c r="X404" i="5" s="1"/>
  <c r="I404" i="5"/>
  <c r="F404" i="5"/>
  <c r="R404" i="5"/>
  <c r="J404" i="5"/>
  <c r="H404" i="5"/>
  <c r="G540" i="5"/>
  <c r="G700" i="5"/>
  <c r="G900" i="5"/>
  <c r="E972" i="5"/>
  <c r="X972" i="5" s="1"/>
  <c r="R972" i="5"/>
  <c r="J972" i="5"/>
  <c r="I972" i="5"/>
  <c r="F972" i="5"/>
  <c r="H972" i="5"/>
  <c r="G1180" i="5"/>
  <c r="E1380" i="5"/>
  <c r="X1380" i="5" s="1"/>
  <c r="J1380" i="5"/>
  <c r="I1380" i="5"/>
  <c r="H1380" i="5"/>
  <c r="R1380" i="5"/>
  <c r="F1380" i="5"/>
  <c r="G1796" i="5"/>
  <c r="G1924" i="5"/>
  <c r="G2044" i="5"/>
  <c r="E2124" i="5"/>
  <c r="X2124" i="5" s="1"/>
  <c r="F2124" i="5"/>
  <c r="I2124" i="5"/>
  <c r="J2124" i="5"/>
  <c r="R2124" i="5"/>
  <c r="H2124" i="5"/>
  <c r="E2236" i="5"/>
  <c r="X2236" i="5" s="1"/>
  <c r="R2236" i="5"/>
  <c r="H2236" i="5"/>
  <c r="J2236" i="5"/>
  <c r="F2236" i="5"/>
  <c r="I2236" i="5"/>
  <c r="G2484" i="5"/>
  <c r="E244" i="5"/>
  <c r="X244" i="5" s="1"/>
  <c r="R244" i="5"/>
  <c r="H244" i="5"/>
  <c r="F244" i="5"/>
  <c r="J244" i="5"/>
  <c r="I244" i="5"/>
  <c r="E428" i="5"/>
  <c r="X428" i="5" s="1"/>
  <c r="I428" i="5"/>
  <c r="H428" i="5"/>
  <c r="F428" i="5"/>
  <c r="R428" i="5"/>
  <c r="J428" i="5"/>
  <c r="G652" i="5"/>
  <c r="E708" i="5"/>
  <c r="X708" i="5" s="1"/>
  <c r="F708" i="5"/>
  <c r="I708" i="5"/>
  <c r="J708" i="5"/>
  <c r="H708" i="5"/>
  <c r="R708" i="5"/>
  <c r="E772" i="5"/>
  <c r="X772" i="5" s="1"/>
  <c r="J772" i="5"/>
  <c r="H772" i="5"/>
  <c r="F772" i="5"/>
  <c r="R772" i="5"/>
  <c r="I772" i="5"/>
  <c r="G772" i="5"/>
  <c r="E1052" i="5"/>
  <c r="X1052" i="5" s="1"/>
  <c r="R1052" i="5"/>
  <c r="J1052" i="5"/>
  <c r="I1052" i="5"/>
  <c r="F1052" i="5"/>
  <c r="H1052" i="5"/>
  <c r="G1276" i="5"/>
  <c r="E1868" i="5"/>
  <c r="X1868" i="5" s="1"/>
  <c r="R1868" i="5"/>
  <c r="J1868" i="5"/>
  <c r="F1868" i="5"/>
  <c r="H1868" i="5"/>
  <c r="I1868" i="5"/>
  <c r="E2220" i="5"/>
  <c r="X2220" i="5" s="1"/>
  <c r="F2220" i="5"/>
  <c r="R2220" i="5"/>
  <c r="I2220" i="5"/>
  <c r="H2220" i="5"/>
  <c r="J2220" i="5"/>
  <c r="E2324" i="5"/>
  <c r="X2324" i="5" s="1"/>
  <c r="H2324" i="5"/>
  <c r="F2324" i="5"/>
  <c r="I2324" i="5"/>
  <c r="J2324" i="5"/>
  <c r="R2324" i="5"/>
  <c r="G2324" i="5"/>
  <c r="G44" i="5"/>
  <c r="E76" i="5"/>
  <c r="X76" i="5" s="1"/>
  <c r="J76" i="5"/>
  <c r="F76" i="5"/>
  <c r="R76" i="5"/>
  <c r="I76" i="5"/>
  <c r="H76" i="5"/>
  <c r="E140" i="5"/>
  <c r="X140" i="5" s="1"/>
  <c r="J140" i="5"/>
  <c r="I140" i="5"/>
  <c r="H140" i="5"/>
  <c r="F140" i="5"/>
  <c r="R140" i="5"/>
  <c r="E196" i="5"/>
  <c r="X196" i="5" s="1"/>
  <c r="J196" i="5"/>
  <c r="H196" i="5"/>
  <c r="R196" i="5"/>
  <c r="I196" i="5"/>
  <c r="F196" i="5"/>
  <c r="E260" i="5"/>
  <c r="X260" i="5" s="1"/>
  <c r="R260" i="5"/>
  <c r="I260" i="5"/>
  <c r="J260" i="5"/>
  <c r="F260" i="5"/>
  <c r="H260" i="5"/>
  <c r="E364" i="5"/>
  <c r="X364" i="5" s="1"/>
  <c r="J364" i="5"/>
  <c r="F364" i="5"/>
  <c r="I364" i="5"/>
  <c r="H364" i="5"/>
  <c r="R364" i="5"/>
  <c r="G580" i="5"/>
  <c r="E620" i="5"/>
  <c r="X620" i="5" s="1"/>
  <c r="H620" i="5"/>
  <c r="I620" i="5"/>
  <c r="R620" i="5"/>
  <c r="J620" i="5"/>
  <c r="F620" i="5"/>
  <c r="E692" i="5"/>
  <c r="X692" i="5" s="1"/>
  <c r="J692" i="5"/>
  <c r="I692" i="5"/>
  <c r="R692" i="5"/>
  <c r="H692" i="5"/>
  <c r="F692" i="5"/>
  <c r="G780" i="5"/>
  <c r="E836" i="5"/>
  <c r="X836" i="5" s="1"/>
  <c r="J836" i="5"/>
  <c r="R836" i="5"/>
  <c r="H836" i="5"/>
  <c r="I836" i="5"/>
  <c r="F836" i="5"/>
  <c r="E916" i="5"/>
  <c r="X916" i="5" s="1"/>
  <c r="F916" i="5"/>
  <c r="R916" i="5"/>
  <c r="J916" i="5"/>
  <c r="H916" i="5"/>
  <c r="I916" i="5"/>
  <c r="G1092" i="5"/>
  <c r="F1156" i="5"/>
  <c r="R1156" i="5"/>
  <c r="H1156" i="5"/>
  <c r="I1156" i="5"/>
  <c r="G1300" i="5"/>
  <c r="E1372" i="5"/>
  <c r="X1372" i="5" s="1"/>
  <c r="I1372" i="5"/>
  <c r="R1372" i="5"/>
  <c r="F1372" i="5"/>
  <c r="H1372" i="5"/>
  <c r="J1372" i="5"/>
  <c r="G1532" i="5"/>
  <c r="I1604" i="5"/>
  <c r="J1604" i="5"/>
  <c r="H1604" i="5"/>
  <c r="R1604" i="5"/>
  <c r="G1948" i="5"/>
  <c r="G2060" i="5"/>
  <c r="G2204" i="5"/>
  <c r="G2340" i="5"/>
  <c r="E2428" i="5"/>
  <c r="X2428" i="5" s="1"/>
  <c r="F2428" i="5"/>
  <c r="H2428" i="5"/>
  <c r="R2428" i="5"/>
  <c r="I2428" i="5"/>
  <c r="J2428" i="5"/>
  <c r="E1612" i="5"/>
  <c r="X1612" i="5" s="1"/>
  <c r="R1612" i="5"/>
  <c r="J1612" i="5"/>
  <c r="H1612" i="5"/>
  <c r="I1612" i="5"/>
  <c r="F1612" i="5"/>
  <c r="G1980" i="5"/>
  <c r="E2068" i="5"/>
  <c r="X2068" i="5" s="1"/>
  <c r="J2068" i="5"/>
  <c r="H2068" i="5"/>
  <c r="F2068" i="5"/>
  <c r="R2068" i="5"/>
  <c r="I2068" i="5"/>
  <c r="I2172" i="5"/>
  <c r="H2172" i="5"/>
  <c r="E2308" i="5"/>
  <c r="X2308" i="5" s="1"/>
  <c r="J2308" i="5"/>
  <c r="R2308" i="5"/>
  <c r="F2308" i="5"/>
  <c r="I2308" i="5"/>
  <c r="H2308" i="5"/>
  <c r="G1196" i="5"/>
  <c r="G2460" i="5"/>
  <c r="G292" i="5"/>
  <c r="E2296" i="5"/>
  <c r="X2296" i="5" s="1"/>
  <c r="R2296" i="5"/>
  <c r="J2296" i="5"/>
  <c r="G2296" i="5"/>
  <c r="F2296" i="5"/>
  <c r="H2296" i="5"/>
  <c r="I2296" i="5"/>
  <c r="E2019" i="5"/>
  <c r="X2019" i="5" s="1"/>
  <c r="I2019" i="5"/>
  <c r="R2019" i="5"/>
  <c r="H2019" i="5"/>
  <c r="F2019" i="5"/>
  <c r="J2019" i="5"/>
  <c r="G2019" i="5"/>
  <c r="E2243" i="5"/>
  <c r="X2243" i="5" s="1"/>
  <c r="J2243" i="5"/>
  <c r="G2243" i="5"/>
  <c r="H2243" i="5"/>
  <c r="I2243" i="5"/>
  <c r="R2243" i="5"/>
  <c r="F2243" i="5"/>
  <c r="E1460" i="5"/>
  <c r="X1460" i="5" s="1"/>
  <c r="J1460" i="5"/>
  <c r="I1460" i="5"/>
  <c r="R1460" i="5"/>
  <c r="F1460" i="5"/>
  <c r="H1460" i="5"/>
  <c r="E188" i="5"/>
  <c r="X188" i="5" s="1"/>
  <c r="J188" i="5"/>
  <c r="H188" i="5"/>
  <c r="F188" i="5"/>
  <c r="R188" i="5"/>
  <c r="I188" i="5"/>
  <c r="E1292" i="5"/>
  <c r="X1292" i="5" s="1"/>
  <c r="J1292" i="5"/>
  <c r="F1292" i="5"/>
  <c r="R1292" i="5"/>
  <c r="H1292" i="5"/>
  <c r="I1292" i="5"/>
  <c r="I2207" i="5"/>
  <c r="E936" i="5"/>
  <c r="X936" i="5" s="1"/>
  <c r="F1412" i="5"/>
  <c r="I1276" i="5"/>
  <c r="E155" i="5"/>
  <c r="X155" i="5" s="1"/>
  <c r="J155" i="5"/>
  <c r="H155" i="5"/>
  <c r="R155" i="5"/>
  <c r="F155" i="5"/>
  <c r="I155" i="5"/>
  <c r="G155" i="5"/>
  <c r="E184" i="5"/>
  <c r="X184" i="5" s="1"/>
  <c r="J184" i="5"/>
  <c r="F184" i="5"/>
  <c r="R184" i="5"/>
  <c r="G184" i="5"/>
  <c r="H184" i="5"/>
  <c r="I184" i="5"/>
  <c r="J64" i="5"/>
  <c r="E64" i="5"/>
  <c r="X64" i="5" s="1"/>
  <c r="G64" i="5"/>
  <c r="H64" i="5"/>
  <c r="R64" i="5"/>
  <c r="I64" i="5"/>
  <c r="F64" i="5"/>
  <c r="E136" i="5"/>
  <c r="X136" i="5" s="1"/>
  <c r="H136" i="5"/>
  <c r="J136" i="5"/>
  <c r="I136" i="5"/>
  <c r="F136" i="5"/>
  <c r="R136" i="5"/>
  <c r="G136" i="5"/>
  <c r="E208" i="5"/>
  <c r="X208" i="5" s="1"/>
  <c r="R208" i="5"/>
  <c r="J208" i="5"/>
  <c r="H208" i="5"/>
  <c r="I208" i="5"/>
  <c r="F208" i="5"/>
  <c r="G208" i="5"/>
  <c r="E280" i="5"/>
  <c r="X280" i="5" s="1"/>
  <c r="J280" i="5"/>
  <c r="F280" i="5"/>
  <c r="H280" i="5"/>
  <c r="R280" i="5"/>
  <c r="I280" i="5"/>
  <c r="G280" i="5"/>
  <c r="E392" i="5"/>
  <c r="X392" i="5" s="1"/>
  <c r="J392" i="5"/>
  <c r="R392" i="5"/>
  <c r="F392" i="5"/>
  <c r="I392" i="5"/>
  <c r="H392" i="5"/>
  <c r="G392" i="5"/>
  <c r="E512" i="5"/>
  <c r="X512" i="5" s="1"/>
  <c r="G512" i="5"/>
  <c r="H512" i="5"/>
  <c r="R512" i="5"/>
  <c r="J512" i="5"/>
  <c r="I512" i="5"/>
  <c r="F512" i="5"/>
  <c r="E704" i="5"/>
  <c r="X704" i="5" s="1"/>
  <c r="G704" i="5"/>
  <c r="R704" i="5"/>
  <c r="H704" i="5"/>
  <c r="I704" i="5"/>
  <c r="J704" i="5"/>
  <c r="F704" i="5"/>
  <c r="E560" i="5"/>
  <c r="X560" i="5" s="1"/>
  <c r="F560" i="5"/>
  <c r="J560" i="5"/>
  <c r="R560" i="5"/>
  <c r="H560" i="5"/>
  <c r="G560" i="5"/>
  <c r="I560" i="5"/>
  <c r="E1936" i="5"/>
  <c r="X1936" i="5" s="1"/>
  <c r="H1936" i="5"/>
  <c r="G1936" i="5"/>
  <c r="F1936" i="5"/>
  <c r="R1936" i="5"/>
  <c r="J1936" i="5"/>
  <c r="I1936" i="5"/>
  <c r="E760" i="5"/>
  <c r="X760" i="5" s="1"/>
  <c r="H760" i="5"/>
  <c r="G760" i="5"/>
  <c r="I760" i="5"/>
  <c r="R760" i="5"/>
  <c r="J760" i="5"/>
  <c r="F760" i="5"/>
  <c r="E808" i="5"/>
  <c r="X808" i="5" s="1"/>
  <c r="F808" i="5"/>
  <c r="G808" i="5"/>
  <c r="J808" i="5"/>
  <c r="H808" i="5"/>
  <c r="I808" i="5"/>
  <c r="R808" i="5"/>
  <c r="E928" i="5"/>
  <c r="X928" i="5" s="1"/>
  <c r="J928" i="5"/>
  <c r="H928" i="5"/>
  <c r="F928" i="5"/>
  <c r="R928" i="5"/>
  <c r="I928" i="5"/>
  <c r="G928" i="5"/>
  <c r="E1024" i="5"/>
  <c r="X1024" i="5" s="1"/>
  <c r="G1024" i="5"/>
  <c r="J1024" i="5"/>
  <c r="F1024" i="5"/>
  <c r="H1024" i="5"/>
  <c r="I1024" i="5"/>
  <c r="R1024" i="5"/>
  <c r="E1064" i="5"/>
  <c r="X1064" i="5" s="1"/>
  <c r="H1064" i="5"/>
  <c r="J1064" i="5"/>
  <c r="R1064" i="5"/>
  <c r="F1064" i="5"/>
  <c r="G1064" i="5"/>
  <c r="I1064" i="5"/>
  <c r="E1144" i="5"/>
  <c r="X1144" i="5" s="1"/>
  <c r="F1144" i="5"/>
  <c r="I1144" i="5"/>
  <c r="R1144" i="5"/>
  <c r="J1144" i="5"/>
  <c r="H1144" i="5"/>
  <c r="G1144" i="5"/>
  <c r="E1184" i="5"/>
  <c r="X1184" i="5" s="1"/>
  <c r="R1184" i="5"/>
  <c r="G1184" i="5"/>
  <c r="F1184" i="5"/>
  <c r="J1184" i="5"/>
  <c r="H1184" i="5"/>
  <c r="I1184" i="5"/>
  <c r="E1312" i="5"/>
  <c r="X1312" i="5" s="1"/>
  <c r="F1312" i="5"/>
  <c r="G1312" i="5"/>
  <c r="I1312" i="5"/>
  <c r="R1312" i="5"/>
  <c r="J1312" i="5"/>
  <c r="H1312" i="5"/>
  <c r="E1432" i="5"/>
  <c r="X1432" i="5" s="1"/>
  <c r="R1432" i="5"/>
  <c r="H1432" i="5"/>
  <c r="G1432" i="5"/>
  <c r="I1432" i="5"/>
  <c r="J1432" i="5"/>
  <c r="F1432" i="5"/>
  <c r="E1472" i="5"/>
  <c r="X1472" i="5" s="1"/>
  <c r="H1472" i="5"/>
  <c r="G1472" i="5"/>
  <c r="F1472" i="5"/>
  <c r="I1472" i="5"/>
  <c r="R1472" i="5"/>
  <c r="J1472" i="5"/>
  <c r="E1536" i="5"/>
  <c r="X1536" i="5" s="1"/>
  <c r="G1536" i="5"/>
  <c r="R1536" i="5"/>
  <c r="I1536" i="5"/>
  <c r="H1536" i="5"/>
  <c r="J1536" i="5"/>
  <c r="F1536" i="5"/>
  <c r="E1576" i="5"/>
  <c r="X1576" i="5" s="1"/>
  <c r="H1576" i="5"/>
  <c r="G1576" i="5"/>
  <c r="R1576" i="5"/>
  <c r="I1576" i="5"/>
  <c r="J1576" i="5"/>
  <c r="F1576" i="5"/>
  <c r="E1640" i="5"/>
  <c r="X1640" i="5" s="1"/>
  <c r="F1640" i="5"/>
  <c r="J1640" i="5"/>
  <c r="R1640" i="5"/>
  <c r="I1640" i="5"/>
  <c r="H1640" i="5"/>
  <c r="G1640" i="5"/>
  <c r="E1688" i="5"/>
  <c r="X1688" i="5" s="1"/>
  <c r="F1688" i="5"/>
  <c r="I1688" i="5"/>
  <c r="R1688" i="5"/>
  <c r="H1688" i="5"/>
  <c r="J1688" i="5"/>
  <c r="G1688" i="5"/>
  <c r="E1768" i="5"/>
  <c r="X1768" i="5" s="1"/>
  <c r="J1768" i="5"/>
  <c r="I1768" i="5"/>
  <c r="H1768" i="5"/>
  <c r="R1768" i="5"/>
  <c r="G1768" i="5"/>
  <c r="F1768" i="5"/>
  <c r="E1816" i="5"/>
  <c r="X1816" i="5" s="1"/>
  <c r="I1816" i="5"/>
  <c r="H1816" i="5"/>
  <c r="G1816" i="5"/>
  <c r="J1816" i="5"/>
  <c r="F1816" i="5"/>
  <c r="R1816" i="5"/>
  <c r="E1896" i="5"/>
  <c r="X1896" i="5" s="1"/>
  <c r="G1896" i="5"/>
  <c r="F1896" i="5"/>
  <c r="J1896" i="5"/>
  <c r="H1896" i="5"/>
  <c r="R1896" i="5"/>
  <c r="I1896" i="5"/>
  <c r="E2032" i="5"/>
  <c r="X2032" i="5" s="1"/>
  <c r="R2032" i="5"/>
  <c r="I2032" i="5"/>
  <c r="H2032" i="5"/>
  <c r="G2032" i="5"/>
  <c r="F2032" i="5"/>
  <c r="J2032" i="5"/>
  <c r="E2104" i="5"/>
  <c r="X2104" i="5" s="1"/>
  <c r="G2104" i="5"/>
  <c r="R2104" i="5"/>
  <c r="J2104" i="5"/>
  <c r="I2104" i="5"/>
  <c r="H2104" i="5"/>
  <c r="F2104" i="5"/>
  <c r="E2176" i="5"/>
  <c r="X2176" i="5" s="1"/>
  <c r="R2176" i="5"/>
  <c r="F2176" i="5"/>
  <c r="H2176" i="5"/>
  <c r="J2176" i="5"/>
  <c r="G2176" i="5"/>
  <c r="I2176" i="5"/>
  <c r="E2208" i="5"/>
  <c r="X2208" i="5" s="1"/>
  <c r="F2208" i="5"/>
  <c r="R2208" i="5"/>
  <c r="J2208" i="5"/>
  <c r="H2208" i="5"/>
  <c r="G2208" i="5"/>
  <c r="I2208" i="5"/>
  <c r="E2248" i="5"/>
  <c r="X2248" i="5" s="1"/>
  <c r="I2248" i="5"/>
  <c r="G2248" i="5"/>
  <c r="H2248" i="5"/>
  <c r="R2248" i="5"/>
  <c r="F2248" i="5"/>
  <c r="J2248" i="5"/>
  <c r="E2312" i="5"/>
  <c r="X2312" i="5" s="1"/>
  <c r="H2312" i="5"/>
  <c r="I2312" i="5"/>
  <c r="R2312" i="5"/>
  <c r="F2312" i="5"/>
  <c r="J2312" i="5"/>
  <c r="G2312" i="5"/>
  <c r="E2360" i="5"/>
  <c r="X2360" i="5" s="1"/>
  <c r="G2360" i="5"/>
  <c r="R2360" i="5"/>
  <c r="H2360" i="5"/>
  <c r="J2360" i="5"/>
  <c r="F2360" i="5"/>
  <c r="I2360" i="5"/>
  <c r="E2408" i="5"/>
  <c r="X2408" i="5" s="1"/>
  <c r="J2408" i="5"/>
  <c r="R2408" i="5"/>
  <c r="F2408" i="5"/>
  <c r="I2408" i="5"/>
  <c r="H2408" i="5"/>
  <c r="G2408" i="5"/>
  <c r="E2480" i="5"/>
  <c r="X2480" i="5" s="1"/>
  <c r="J2480" i="5"/>
  <c r="H2480" i="5"/>
  <c r="R2480" i="5"/>
  <c r="I2480" i="5"/>
  <c r="G2480" i="5"/>
  <c r="F2480" i="5"/>
  <c r="E2448" i="5"/>
  <c r="X2448" i="5" s="1"/>
  <c r="F2448" i="5"/>
  <c r="G2448" i="5"/>
  <c r="I2448" i="5"/>
  <c r="H2448" i="5"/>
  <c r="J2448" i="5"/>
  <c r="R2448" i="5"/>
  <c r="E764" i="5"/>
  <c r="X764" i="5" s="1"/>
  <c r="I764" i="5"/>
  <c r="R764" i="5"/>
  <c r="H764" i="5"/>
  <c r="J764" i="5"/>
  <c r="F764" i="5"/>
  <c r="E1036" i="5"/>
  <c r="X1036" i="5" s="1"/>
  <c r="I1036" i="5"/>
  <c r="J1036" i="5"/>
  <c r="H1036" i="5"/>
  <c r="F1036" i="5"/>
  <c r="R1036" i="5"/>
  <c r="E1132" i="5"/>
  <c r="X1132" i="5" s="1"/>
  <c r="I1132" i="5"/>
  <c r="R1132" i="5"/>
  <c r="F1132" i="5"/>
  <c r="J1132" i="5"/>
  <c r="H1132" i="5"/>
  <c r="E1228" i="5"/>
  <c r="X1228" i="5" s="1"/>
  <c r="R1228" i="5"/>
  <c r="J1228" i="5"/>
  <c r="F1228" i="5"/>
  <c r="H1228" i="5"/>
  <c r="I1228" i="5"/>
  <c r="E1348" i="5"/>
  <c r="X1348" i="5" s="1"/>
  <c r="R1348" i="5"/>
  <c r="I1348" i="5"/>
  <c r="H1348" i="5"/>
  <c r="J1348" i="5"/>
  <c r="F1348" i="5"/>
  <c r="E1708" i="5"/>
  <c r="X1708" i="5" s="1"/>
  <c r="H1708" i="5"/>
  <c r="I1708" i="5"/>
  <c r="R1708" i="5"/>
  <c r="J1708" i="5"/>
  <c r="F1708" i="5"/>
  <c r="G1956" i="5"/>
  <c r="I2036" i="5"/>
  <c r="R2036" i="5"/>
  <c r="J2036" i="5"/>
  <c r="G2188" i="5"/>
  <c r="E2252" i="5"/>
  <c r="X2252" i="5" s="1"/>
  <c r="R2252" i="5"/>
  <c r="H2252" i="5"/>
  <c r="J2252" i="5"/>
  <c r="I2252" i="5"/>
  <c r="F2252" i="5"/>
  <c r="E2372" i="5"/>
  <c r="X2372" i="5" s="1"/>
  <c r="F2372" i="5"/>
  <c r="J2372" i="5"/>
  <c r="H2372" i="5"/>
  <c r="R2372" i="5"/>
  <c r="I2372" i="5"/>
  <c r="G84" i="5"/>
  <c r="G236" i="5"/>
  <c r="E268" i="5"/>
  <c r="X268" i="5" s="1"/>
  <c r="J268" i="5"/>
  <c r="I268" i="5"/>
  <c r="H268" i="5"/>
  <c r="F268" i="5"/>
  <c r="R268" i="5"/>
  <c r="G420" i="5"/>
  <c r="E468" i="5"/>
  <c r="X468" i="5" s="1"/>
  <c r="H468" i="5"/>
  <c r="F468" i="5"/>
  <c r="I468" i="5"/>
  <c r="J468" i="5"/>
  <c r="R468" i="5"/>
  <c r="E612" i="5"/>
  <c r="X612" i="5" s="1"/>
  <c r="R612" i="5"/>
  <c r="F612" i="5"/>
  <c r="I612" i="5"/>
  <c r="J612" i="5"/>
  <c r="H612" i="5"/>
  <c r="E788" i="5"/>
  <c r="X788" i="5" s="1"/>
  <c r="F788" i="5"/>
  <c r="R788" i="5"/>
  <c r="J788" i="5"/>
  <c r="I788" i="5"/>
  <c r="H788" i="5"/>
  <c r="G1012" i="5"/>
  <c r="E1076" i="5"/>
  <c r="X1076" i="5" s="1"/>
  <c r="H1076" i="5"/>
  <c r="F1076" i="5"/>
  <c r="I1076" i="5"/>
  <c r="R1076" i="5"/>
  <c r="J1076" i="5"/>
  <c r="G1428" i="5"/>
  <c r="E1524" i="5"/>
  <c r="X1524" i="5" s="1"/>
  <c r="H1524" i="5"/>
  <c r="F1524" i="5"/>
  <c r="I1524" i="5"/>
  <c r="J1524" i="5"/>
  <c r="R1524" i="5"/>
  <c r="G1660" i="5"/>
  <c r="G2156" i="5"/>
  <c r="G2276" i="5"/>
  <c r="E2356" i="5"/>
  <c r="X2356" i="5" s="1"/>
  <c r="J2356" i="5"/>
  <c r="I2356" i="5"/>
  <c r="H2356" i="5"/>
  <c r="F2356" i="5"/>
  <c r="R2356" i="5"/>
  <c r="G348" i="5"/>
  <c r="G452" i="5"/>
  <c r="E500" i="5"/>
  <c r="X500" i="5" s="1"/>
  <c r="J500" i="5"/>
  <c r="R500" i="5"/>
  <c r="H500" i="5"/>
  <c r="I500" i="5"/>
  <c r="F500" i="5"/>
  <c r="E572" i="5"/>
  <c r="X572" i="5" s="1"/>
  <c r="F572" i="5"/>
  <c r="I572" i="5"/>
  <c r="H572" i="5"/>
  <c r="R572" i="5"/>
  <c r="J572" i="5"/>
  <c r="E956" i="5"/>
  <c r="X956" i="5" s="1"/>
  <c r="F956" i="5"/>
  <c r="H956" i="5"/>
  <c r="J956" i="5"/>
  <c r="R956" i="5"/>
  <c r="I956" i="5"/>
  <c r="G1084" i="5"/>
  <c r="E1172" i="5"/>
  <c r="X1172" i="5" s="1"/>
  <c r="F1172" i="5"/>
  <c r="R1172" i="5"/>
  <c r="H1172" i="5"/>
  <c r="I1172" i="5"/>
  <c r="J1172" i="5"/>
  <c r="E1404" i="5"/>
  <c r="X1404" i="5" s="1"/>
  <c r="R1404" i="5"/>
  <c r="J1404" i="5"/>
  <c r="H1404" i="5"/>
  <c r="I1404" i="5"/>
  <c r="F1404" i="5"/>
  <c r="E1516" i="5"/>
  <c r="X1516" i="5" s="1"/>
  <c r="H1516" i="5"/>
  <c r="I1516" i="5"/>
  <c r="J1516" i="5"/>
  <c r="R1516" i="5"/>
  <c r="F1516" i="5"/>
  <c r="E1636" i="5"/>
  <c r="X1636" i="5" s="1"/>
  <c r="H1636" i="5"/>
  <c r="R1636" i="5"/>
  <c r="F1636" i="5"/>
  <c r="J1636" i="5"/>
  <c r="I1636" i="5"/>
  <c r="E1756" i="5"/>
  <c r="X1756" i="5" s="1"/>
  <c r="F1756" i="5"/>
  <c r="J1756" i="5"/>
  <c r="I1756" i="5"/>
  <c r="R1756" i="5"/>
  <c r="H1756" i="5"/>
  <c r="E1972" i="5"/>
  <c r="X1972" i="5" s="1"/>
  <c r="F1972" i="5"/>
  <c r="I1972" i="5"/>
  <c r="R1972" i="5"/>
  <c r="H1972" i="5"/>
  <c r="J1972" i="5"/>
  <c r="E2100" i="5"/>
  <c r="X2100" i="5" s="1"/>
  <c r="I2100" i="5"/>
  <c r="R2100" i="5"/>
  <c r="F2100" i="5"/>
  <c r="J2100" i="5"/>
  <c r="H2100" i="5"/>
  <c r="G2260" i="5"/>
  <c r="G2364" i="5"/>
  <c r="E2444" i="5"/>
  <c r="X2444" i="5" s="1"/>
  <c r="F2444" i="5"/>
  <c r="I2444" i="5"/>
  <c r="J2444" i="5"/>
  <c r="H2444" i="5"/>
  <c r="R2444" i="5"/>
  <c r="G92" i="5"/>
  <c r="G156" i="5"/>
  <c r="G212" i="5"/>
  <c r="G388" i="5"/>
  <c r="E436" i="5"/>
  <c r="X436" i="5" s="1"/>
  <c r="R436" i="5"/>
  <c r="H436" i="5"/>
  <c r="F436" i="5"/>
  <c r="I436" i="5"/>
  <c r="J436" i="5"/>
  <c r="E508" i="5"/>
  <c r="X508" i="5" s="1"/>
  <c r="I508" i="5"/>
  <c r="H508" i="5"/>
  <c r="J508" i="5"/>
  <c r="R508" i="5"/>
  <c r="F508" i="5"/>
  <c r="G644" i="5"/>
  <c r="G940" i="5"/>
  <c r="E996" i="5"/>
  <c r="X996" i="5" s="1"/>
  <c r="R996" i="5"/>
  <c r="J996" i="5"/>
  <c r="I996" i="5"/>
  <c r="H996" i="5"/>
  <c r="F996" i="5"/>
  <c r="G1644" i="5"/>
  <c r="E1724" i="5"/>
  <c r="X1724" i="5" s="1"/>
  <c r="H1724" i="5"/>
  <c r="I1724" i="5"/>
  <c r="R1724" i="5"/>
  <c r="J1724" i="5"/>
  <c r="F1724" i="5"/>
  <c r="E1836" i="5"/>
  <c r="X1836" i="5" s="1"/>
  <c r="H1836" i="5"/>
  <c r="J1836" i="5"/>
  <c r="R1836" i="5"/>
  <c r="F1836" i="5"/>
  <c r="I1836" i="5"/>
  <c r="G2468" i="5"/>
  <c r="E844" i="5"/>
  <c r="X844" i="5" s="1"/>
  <c r="F844" i="5"/>
  <c r="H844" i="5"/>
  <c r="R844" i="5"/>
  <c r="I844" i="5"/>
  <c r="J844" i="5"/>
  <c r="E1284" i="5"/>
  <c r="X1284" i="5" s="1"/>
  <c r="R1284" i="5"/>
  <c r="F1284" i="5"/>
  <c r="J1284" i="5"/>
  <c r="I1284" i="5"/>
  <c r="H1284" i="5"/>
  <c r="E1396" i="5"/>
  <c r="X1396" i="5" s="1"/>
  <c r="I1396" i="5"/>
  <c r="J1396" i="5"/>
  <c r="F1396" i="5"/>
  <c r="R1396" i="5"/>
  <c r="H1396" i="5"/>
  <c r="E1508" i="5"/>
  <c r="X1508" i="5" s="1"/>
  <c r="I1508" i="5"/>
  <c r="J1508" i="5"/>
  <c r="F1508" i="5"/>
  <c r="R1508" i="5"/>
  <c r="H1508" i="5"/>
  <c r="E1732" i="5"/>
  <c r="X1732" i="5" s="1"/>
  <c r="I1732" i="5"/>
  <c r="R1732" i="5"/>
  <c r="H1732" i="5"/>
  <c r="J1732" i="5"/>
  <c r="F1732" i="5"/>
  <c r="H1852" i="5"/>
  <c r="I1852" i="5"/>
  <c r="J1852" i="5"/>
  <c r="G2092" i="5"/>
  <c r="G2348" i="5"/>
  <c r="E2412" i="5"/>
  <c r="X2412" i="5" s="1"/>
  <c r="R2412" i="5"/>
  <c r="J2412" i="5"/>
  <c r="F2412" i="5"/>
  <c r="H2412" i="5"/>
  <c r="I2412" i="5"/>
  <c r="G2116" i="5"/>
  <c r="G284" i="5"/>
  <c r="G1628" i="5"/>
  <c r="E124" i="5"/>
  <c r="X124" i="5" s="1"/>
  <c r="J124" i="5"/>
  <c r="G124" i="5"/>
  <c r="F124" i="5"/>
  <c r="I124" i="5"/>
  <c r="H124" i="5"/>
  <c r="R124" i="5"/>
  <c r="E2143" i="5"/>
  <c r="X2143" i="5" s="1"/>
  <c r="H2143" i="5"/>
  <c r="J2143" i="5"/>
  <c r="I2143" i="5"/>
  <c r="F2143" i="5"/>
  <c r="R2143" i="5"/>
  <c r="E2175" i="5"/>
  <c r="X2175" i="5" s="1"/>
  <c r="F2175" i="5"/>
  <c r="I2175" i="5"/>
  <c r="H2175" i="5"/>
  <c r="J2175" i="5"/>
  <c r="R2175" i="5"/>
  <c r="E2215" i="5"/>
  <c r="X2215" i="5" s="1"/>
  <c r="I2215" i="5"/>
  <c r="R2215" i="5"/>
  <c r="J2215" i="5"/>
  <c r="H2215" i="5"/>
  <c r="F2215" i="5"/>
  <c r="E2247" i="5"/>
  <c r="X2247" i="5" s="1"/>
  <c r="R2247" i="5"/>
  <c r="F2247" i="5"/>
  <c r="J2247" i="5"/>
  <c r="I2247" i="5"/>
  <c r="H2247" i="5"/>
  <c r="E2359" i="5"/>
  <c r="X2359" i="5" s="1"/>
  <c r="I2359" i="5"/>
  <c r="H2359" i="5"/>
  <c r="J2359" i="5"/>
  <c r="F2359" i="5"/>
  <c r="R2359" i="5"/>
  <c r="E2287" i="5"/>
  <c r="X2287" i="5" s="1"/>
  <c r="F2287" i="5"/>
  <c r="I2287" i="5"/>
  <c r="R2287" i="5"/>
  <c r="J2287" i="5"/>
  <c r="H2287" i="5"/>
  <c r="E2327" i="5"/>
  <c r="X2327" i="5" s="1"/>
  <c r="F2327" i="5"/>
  <c r="R2327" i="5"/>
  <c r="J2327" i="5"/>
  <c r="I2327" i="5"/>
  <c r="H2327" i="5"/>
  <c r="E2399" i="5"/>
  <c r="X2399" i="5" s="1"/>
  <c r="I2399" i="5"/>
  <c r="H2399" i="5"/>
  <c r="R2399" i="5"/>
  <c r="J2399" i="5"/>
  <c r="F2399" i="5"/>
  <c r="E2439" i="5"/>
  <c r="X2439" i="5" s="1"/>
  <c r="R2439" i="5"/>
  <c r="F2439" i="5"/>
  <c r="I2439" i="5"/>
  <c r="H2439" i="5"/>
  <c r="J2439" i="5"/>
  <c r="E2479" i="5"/>
  <c r="X2479" i="5" s="1"/>
  <c r="F2479" i="5"/>
  <c r="J2479" i="5"/>
  <c r="I2479" i="5"/>
  <c r="H2479" i="5"/>
  <c r="R2479" i="5"/>
  <c r="G2479" i="5"/>
  <c r="H2496" i="5"/>
  <c r="R2496" i="5"/>
  <c r="J2496" i="5"/>
  <c r="E2103" i="5"/>
  <c r="X2103" i="5" s="1"/>
  <c r="J2103" i="5"/>
  <c r="I2103" i="5"/>
  <c r="R2103" i="5"/>
  <c r="F2103" i="5"/>
  <c r="H2103" i="5"/>
  <c r="E2151" i="5"/>
  <c r="X2151" i="5" s="1"/>
  <c r="I2151" i="5"/>
  <c r="J2151" i="5"/>
  <c r="H2151" i="5"/>
  <c r="F2151" i="5"/>
  <c r="R2151" i="5"/>
  <c r="E2183" i="5"/>
  <c r="X2183" i="5" s="1"/>
  <c r="F2183" i="5"/>
  <c r="I2183" i="5"/>
  <c r="H2183" i="5"/>
  <c r="J2183" i="5"/>
  <c r="R2183" i="5"/>
  <c r="E2223" i="5"/>
  <c r="X2223" i="5" s="1"/>
  <c r="H2223" i="5"/>
  <c r="J2223" i="5"/>
  <c r="F2223" i="5"/>
  <c r="R2223" i="5"/>
  <c r="I2223" i="5"/>
  <c r="E2263" i="5"/>
  <c r="X2263" i="5" s="1"/>
  <c r="I2263" i="5"/>
  <c r="R2263" i="5"/>
  <c r="J2263" i="5"/>
  <c r="F2263" i="5"/>
  <c r="H2263" i="5"/>
  <c r="I2295" i="5"/>
  <c r="J2295" i="5"/>
  <c r="E2295" i="5"/>
  <c r="X2295" i="5" s="1"/>
  <c r="F2295" i="5"/>
  <c r="R2295" i="5"/>
  <c r="H2295" i="5"/>
  <c r="E2367" i="5"/>
  <c r="X2367" i="5" s="1"/>
  <c r="R2367" i="5"/>
  <c r="I2367" i="5"/>
  <c r="J2367" i="5"/>
  <c r="F2367" i="5"/>
  <c r="H2367" i="5"/>
  <c r="E2415" i="5"/>
  <c r="X2415" i="5" s="1"/>
  <c r="F2415" i="5"/>
  <c r="H2415" i="5"/>
  <c r="I2415" i="5"/>
  <c r="J2415" i="5"/>
  <c r="R2415" i="5"/>
  <c r="E2271" i="5"/>
  <c r="X2271" i="5" s="1"/>
  <c r="I2271" i="5"/>
  <c r="H2271" i="5"/>
  <c r="R2271" i="5"/>
  <c r="G2271" i="5"/>
  <c r="F2271" i="5"/>
  <c r="J2271" i="5"/>
  <c r="E2335" i="5"/>
  <c r="X2335" i="5" s="1"/>
  <c r="H2335" i="5"/>
  <c r="F2335" i="5"/>
  <c r="J2335" i="5"/>
  <c r="R2335" i="5"/>
  <c r="I2335" i="5"/>
  <c r="E2455" i="5"/>
  <c r="X2455" i="5" s="1"/>
  <c r="F2455" i="5"/>
  <c r="I2455" i="5"/>
  <c r="J2455" i="5"/>
  <c r="H2455" i="5"/>
  <c r="R2455" i="5"/>
  <c r="E2487" i="5"/>
  <c r="X2487" i="5" s="1"/>
  <c r="F2487" i="5"/>
  <c r="J2487" i="5"/>
  <c r="R2487" i="5"/>
  <c r="H2487" i="5"/>
  <c r="I2487" i="5"/>
  <c r="E2111" i="5"/>
  <c r="X2111" i="5" s="1"/>
  <c r="F2111" i="5"/>
  <c r="I2111" i="5"/>
  <c r="J2111" i="5"/>
  <c r="R2111" i="5"/>
  <c r="H2111" i="5"/>
  <c r="E2159" i="5"/>
  <c r="X2159" i="5" s="1"/>
  <c r="H2159" i="5"/>
  <c r="I2159" i="5"/>
  <c r="J2159" i="5"/>
  <c r="R2159" i="5"/>
  <c r="F2159" i="5"/>
  <c r="E2199" i="5"/>
  <c r="X2199" i="5" s="1"/>
  <c r="H2199" i="5"/>
  <c r="R2199" i="5"/>
  <c r="J2199" i="5"/>
  <c r="F2199" i="5"/>
  <c r="I2199" i="5"/>
  <c r="E2231" i="5"/>
  <c r="X2231" i="5" s="1"/>
  <c r="J2231" i="5"/>
  <c r="R2231" i="5"/>
  <c r="F2231" i="5"/>
  <c r="H2231" i="5"/>
  <c r="I2231" i="5"/>
  <c r="E2303" i="5"/>
  <c r="X2303" i="5" s="1"/>
  <c r="R2303" i="5"/>
  <c r="F2303" i="5"/>
  <c r="H2303" i="5"/>
  <c r="I2303" i="5"/>
  <c r="J2303" i="5"/>
  <c r="E2343" i="5"/>
  <c r="X2343" i="5" s="1"/>
  <c r="R2343" i="5"/>
  <c r="I2343" i="5"/>
  <c r="H2343" i="5"/>
  <c r="F2343" i="5"/>
  <c r="J2343" i="5"/>
  <c r="G2343" i="5"/>
  <c r="E2423" i="5"/>
  <c r="X2423" i="5" s="1"/>
  <c r="J2423" i="5"/>
  <c r="H2423" i="5"/>
  <c r="F2423" i="5"/>
  <c r="R2423" i="5"/>
  <c r="I2423" i="5"/>
  <c r="E2500" i="5"/>
  <c r="X2500" i="5" s="1"/>
  <c r="I2500" i="5"/>
  <c r="H2500" i="5"/>
  <c r="R2500" i="5"/>
  <c r="J2500" i="5"/>
  <c r="F2500" i="5"/>
  <c r="E372" i="5"/>
  <c r="X372" i="5" s="1"/>
  <c r="J372" i="5"/>
  <c r="I372" i="5"/>
  <c r="R372" i="5"/>
  <c r="F372" i="5"/>
  <c r="G372" i="5"/>
  <c r="H372" i="5"/>
  <c r="E2383" i="5"/>
  <c r="X2383" i="5" s="1"/>
  <c r="R2383" i="5"/>
  <c r="J2383" i="5"/>
  <c r="H2383" i="5"/>
  <c r="I2383" i="5"/>
  <c r="F2383" i="5"/>
  <c r="E2167" i="5"/>
  <c r="X2167" i="5" s="1"/>
  <c r="H2167" i="5"/>
  <c r="I2167" i="5"/>
  <c r="F2167" i="5"/>
  <c r="J2167" i="5"/>
  <c r="R2167" i="5"/>
  <c r="E2239" i="5"/>
  <c r="X2239" i="5" s="1"/>
  <c r="F2239" i="5"/>
  <c r="E2279" i="5"/>
  <c r="X2279" i="5" s="1"/>
  <c r="I2279" i="5"/>
  <c r="H2279" i="5"/>
  <c r="R2279" i="5"/>
  <c r="F2279" i="5"/>
  <c r="J2279" i="5"/>
  <c r="G2279" i="5"/>
  <c r="E2375" i="5"/>
  <c r="X2375" i="5" s="1"/>
  <c r="R2375" i="5"/>
  <c r="F2375" i="5"/>
  <c r="I2375" i="5"/>
  <c r="H2375" i="5"/>
  <c r="J2375" i="5"/>
  <c r="G2375" i="5"/>
  <c r="E2463" i="5"/>
  <c r="X2463" i="5" s="1"/>
  <c r="F2463" i="5"/>
  <c r="H2463" i="5"/>
  <c r="R2463" i="5"/>
  <c r="I2463" i="5"/>
  <c r="J2463" i="5"/>
  <c r="E2119" i="5"/>
  <c r="X2119" i="5" s="1"/>
  <c r="F2119" i="5"/>
  <c r="H2119" i="5"/>
  <c r="J2119" i="5"/>
  <c r="R2119" i="5"/>
  <c r="I2119" i="5"/>
  <c r="E2207" i="5"/>
  <c r="X2207" i="5" s="1"/>
  <c r="F2207" i="5"/>
  <c r="G2207" i="5"/>
  <c r="E2351" i="5"/>
  <c r="X2351" i="5" s="1"/>
  <c r="H2351" i="5"/>
  <c r="J2351" i="5"/>
  <c r="F2351" i="5"/>
  <c r="I2351" i="5"/>
  <c r="R2351" i="5"/>
  <c r="E2431" i="5"/>
  <c r="X2431" i="5" s="1"/>
  <c r="I2431" i="5"/>
  <c r="H2431" i="5"/>
  <c r="F2431" i="5"/>
  <c r="R2431" i="5"/>
  <c r="J2431" i="5"/>
  <c r="E2135" i="5"/>
  <c r="X2135" i="5" s="1"/>
  <c r="J2135" i="5"/>
  <c r="R2135" i="5"/>
  <c r="F2135" i="5"/>
  <c r="H2135" i="5"/>
  <c r="I2135" i="5"/>
  <c r="G2135" i="5"/>
  <c r="G2287" i="5"/>
  <c r="E2311" i="5"/>
  <c r="X2311" i="5" s="1"/>
  <c r="J2311" i="5"/>
  <c r="R2311" i="5"/>
  <c r="F2311" i="5"/>
  <c r="H2311" i="5"/>
  <c r="I2311" i="5"/>
  <c r="E2391" i="5"/>
  <c r="X2391" i="5" s="1"/>
  <c r="F2391" i="5"/>
  <c r="R2391" i="5"/>
  <c r="H2391" i="5"/>
  <c r="I2391" i="5"/>
  <c r="J2391" i="5"/>
  <c r="E2471" i="5"/>
  <c r="X2471" i="5" s="1"/>
  <c r="I2471" i="5"/>
  <c r="J2471" i="5"/>
  <c r="R2471" i="5"/>
  <c r="H2471" i="5"/>
  <c r="F2471" i="5"/>
  <c r="G2383" i="5"/>
  <c r="Y47" i="4"/>
  <c r="Z47" i="4" s="1"/>
  <c r="Y48" i="4"/>
  <c r="C103" i="6"/>
  <c r="W43" i="4"/>
  <c r="X43" i="4" s="1"/>
  <c r="X46" i="4"/>
  <c r="Y46" i="4" s="1"/>
  <c r="Y45" i="4"/>
  <c r="H55" i="6"/>
  <c r="F66" i="6"/>
  <c r="AA50" i="4"/>
  <c r="AB50" i="4" s="1"/>
  <c r="AC50" i="4" s="1"/>
  <c r="Z49" i="4"/>
  <c r="AA49" i="4" s="1"/>
  <c r="Z48" i="4"/>
  <c r="C99" i="6"/>
  <c r="C51" i="6"/>
  <c r="H62" i="6"/>
  <c r="F73" i="6"/>
  <c r="AB29" i="5"/>
  <c r="Z45" i="4"/>
  <c r="H2499" i="5"/>
  <c r="J2499" i="5"/>
  <c r="F2499" i="5"/>
  <c r="E2499" i="5"/>
  <c r="X2499" i="5" s="1"/>
  <c r="I2499" i="5"/>
  <c r="R2499" i="5"/>
  <c r="F85" i="6"/>
  <c r="H85" i="6" s="1"/>
  <c r="H74" i="6"/>
  <c r="C101" i="6"/>
  <c r="H64" i="6"/>
  <c r="F75" i="6"/>
  <c r="C102" i="6"/>
  <c r="F65" i="6"/>
  <c r="H54" i="6"/>
  <c r="F111" i="6"/>
  <c r="H111" i="6" s="1"/>
  <c r="H94" i="6"/>
  <c r="F108" i="6"/>
  <c r="H108" i="6" s="1"/>
  <c r="F95" i="6"/>
  <c r="F109" i="6"/>
  <c r="H109" i="6" s="1"/>
  <c r="F110" i="6"/>
  <c r="H110" i="6" s="1"/>
  <c r="F61" i="6"/>
  <c r="H50" i="6"/>
  <c r="C39" i="6"/>
  <c r="E1171" i="5"/>
  <c r="X1171" i="5" s="1"/>
  <c r="J1171" i="5"/>
  <c r="F1171" i="5"/>
  <c r="I1171" i="5"/>
  <c r="R1171" i="5"/>
  <c r="H1171" i="5"/>
  <c r="G1171" i="5"/>
  <c r="E1211" i="5"/>
  <c r="X1211" i="5" s="1"/>
  <c r="I1211" i="5"/>
  <c r="J1211" i="5"/>
  <c r="F1211" i="5"/>
  <c r="H1211" i="5"/>
  <c r="G1211" i="5"/>
  <c r="R1211" i="5"/>
  <c r="E1275" i="5"/>
  <c r="X1275" i="5" s="1"/>
  <c r="I1275" i="5"/>
  <c r="F1275" i="5"/>
  <c r="G1275" i="5"/>
  <c r="R1275" i="5"/>
  <c r="H1275" i="5"/>
  <c r="J1275" i="5"/>
  <c r="E1379" i="5"/>
  <c r="X1379" i="5" s="1"/>
  <c r="R1379" i="5"/>
  <c r="G1379" i="5"/>
  <c r="I1379" i="5"/>
  <c r="H1379" i="5"/>
  <c r="F1379" i="5"/>
  <c r="J1379" i="5"/>
  <c r="E1443" i="5"/>
  <c r="X1443" i="5" s="1"/>
  <c r="F1443" i="5"/>
  <c r="R1443" i="5"/>
  <c r="H1443" i="5"/>
  <c r="G1443" i="5"/>
  <c r="J1443" i="5"/>
  <c r="I1443" i="5"/>
  <c r="E1483" i="5"/>
  <c r="X1483" i="5" s="1"/>
  <c r="H1483" i="5"/>
  <c r="R1483" i="5"/>
  <c r="G1483" i="5"/>
  <c r="I1483" i="5"/>
  <c r="F1483" i="5"/>
  <c r="J1483" i="5"/>
  <c r="E1555" i="5"/>
  <c r="X1555" i="5" s="1"/>
  <c r="I1555" i="5"/>
  <c r="R1555" i="5"/>
  <c r="G1555" i="5"/>
  <c r="H1555" i="5"/>
  <c r="F1555" i="5"/>
  <c r="J1555" i="5"/>
  <c r="E1587" i="5"/>
  <c r="X1587" i="5" s="1"/>
  <c r="I1587" i="5"/>
  <c r="J1587" i="5"/>
  <c r="G1587" i="5"/>
  <c r="F1587" i="5"/>
  <c r="H1587" i="5"/>
  <c r="R1587" i="5"/>
  <c r="E1683" i="5"/>
  <c r="X1683" i="5" s="1"/>
  <c r="R1683" i="5"/>
  <c r="G1683" i="5"/>
  <c r="H1683" i="5"/>
  <c r="J1683" i="5"/>
  <c r="I1683" i="5"/>
  <c r="F1683" i="5"/>
  <c r="E1715" i="5"/>
  <c r="X1715" i="5" s="1"/>
  <c r="H1715" i="5"/>
  <c r="I1715" i="5"/>
  <c r="G1715" i="5"/>
  <c r="J1715" i="5"/>
  <c r="R1715" i="5"/>
  <c r="F1715" i="5"/>
  <c r="E1747" i="5"/>
  <c r="X1747" i="5" s="1"/>
  <c r="R1747" i="5"/>
  <c r="H1747" i="5"/>
  <c r="G1747" i="5"/>
  <c r="J1747" i="5"/>
  <c r="I1747" i="5"/>
  <c r="F1747" i="5"/>
  <c r="E1779" i="5"/>
  <c r="X1779" i="5" s="1"/>
  <c r="H1779" i="5"/>
  <c r="J1779" i="5"/>
  <c r="R1779" i="5"/>
  <c r="G1779" i="5"/>
  <c r="F1779" i="5"/>
  <c r="I1779" i="5"/>
  <c r="E1811" i="5"/>
  <c r="X1811" i="5" s="1"/>
  <c r="G1811" i="5"/>
  <c r="F1811" i="5"/>
  <c r="J1811" i="5"/>
  <c r="I1811" i="5"/>
  <c r="R1811" i="5"/>
  <c r="H1811" i="5"/>
  <c r="E1843" i="5"/>
  <c r="X1843" i="5" s="1"/>
  <c r="F1843" i="5"/>
  <c r="I1843" i="5"/>
  <c r="G1843" i="5"/>
  <c r="H1843" i="5"/>
  <c r="J1843" i="5"/>
  <c r="R1843" i="5"/>
  <c r="E2498" i="5"/>
  <c r="X2498" i="5" s="1"/>
  <c r="J2498" i="5"/>
  <c r="F2498" i="5"/>
  <c r="R2498" i="5"/>
  <c r="H2498" i="5"/>
  <c r="I2498" i="5"/>
  <c r="E42" i="5"/>
  <c r="X42" i="5" s="1"/>
  <c r="J42" i="5"/>
  <c r="I42" i="5"/>
  <c r="F42" i="5"/>
  <c r="R42" i="5"/>
  <c r="H42" i="5"/>
  <c r="E90" i="5"/>
  <c r="X90" i="5" s="1"/>
  <c r="J90" i="5"/>
  <c r="H90" i="5"/>
  <c r="R90" i="5"/>
  <c r="I90" i="5"/>
  <c r="F90" i="5"/>
  <c r="E178" i="5"/>
  <c r="X178" i="5" s="1"/>
  <c r="J178" i="5"/>
  <c r="H178" i="5"/>
  <c r="R178" i="5"/>
  <c r="F178" i="5"/>
  <c r="I178" i="5"/>
  <c r="E202" i="5"/>
  <c r="X202" i="5" s="1"/>
  <c r="F202" i="5"/>
  <c r="R202" i="5"/>
  <c r="I202" i="5"/>
  <c r="J202" i="5"/>
  <c r="H202" i="5"/>
  <c r="G202" i="5"/>
  <c r="E554" i="5"/>
  <c r="X554" i="5" s="1"/>
  <c r="J554" i="5"/>
  <c r="R554" i="5"/>
  <c r="F554" i="5"/>
  <c r="H554" i="5"/>
  <c r="I554" i="5"/>
  <c r="E642" i="5"/>
  <c r="X642" i="5" s="1"/>
  <c r="H642" i="5"/>
  <c r="F642" i="5"/>
  <c r="J642" i="5"/>
  <c r="R642" i="5"/>
  <c r="I642" i="5"/>
  <c r="E674" i="5"/>
  <c r="X674" i="5" s="1"/>
  <c r="I674" i="5"/>
  <c r="H674" i="5"/>
  <c r="J674" i="5"/>
  <c r="F674" i="5"/>
  <c r="R674" i="5"/>
  <c r="E834" i="5"/>
  <c r="X834" i="5" s="1"/>
  <c r="F834" i="5"/>
  <c r="I834" i="5"/>
  <c r="J834" i="5"/>
  <c r="H834" i="5"/>
  <c r="R834" i="5"/>
  <c r="E882" i="5"/>
  <c r="X882" i="5" s="1"/>
  <c r="F882" i="5"/>
  <c r="R882" i="5"/>
  <c r="I882" i="5"/>
  <c r="J882" i="5"/>
  <c r="H882" i="5"/>
  <c r="E1002" i="5"/>
  <c r="X1002" i="5" s="1"/>
  <c r="I1002" i="5"/>
  <c r="J1002" i="5"/>
  <c r="H1002" i="5"/>
  <c r="F1002" i="5"/>
  <c r="R1002" i="5"/>
  <c r="E1050" i="5"/>
  <c r="X1050" i="5" s="1"/>
  <c r="F1050" i="5"/>
  <c r="H1050" i="5"/>
  <c r="R1050" i="5"/>
  <c r="J1050" i="5"/>
  <c r="I1050" i="5"/>
  <c r="E1242" i="5"/>
  <c r="X1242" i="5" s="1"/>
  <c r="F1242" i="5"/>
  <c r="R1242" i="5"/>
  <c r="H1242" i="5"/>
  <c r="J1242" i="5"/>
  <c r="I1242" i="5"/>
  <c r="E1426" i="5"/>
  <c r="X1426" i="5" s="1"/>
  <c r="J1426" i="5"/>
  <c r="F1426" i="5"/>
  <c r="H1426" i="5"/>
  <c r="I1426" i="5"/>
  <c r="R1426" i="5"/>
  <c r="E1474" i="5"/>
  <c r="X1474" i="5" s="1"/>
  <c r="H1474" i="5"/>
  <c r="F1474" i="5"/>
  <c r="J1474" i="5"/>
  <c r="I1474" i="5"/>
  <c r="R1474" i="5"/>
  <c r="G1474" i="5"/>
  <c r="E1594" i="5"/>
  <c r="X1594" i="5" s="1"/>
  <c r="R1594" i="5"/>
  <c r="H1594" i="5"/>
  <c r="I1594" i="5"/>
  <c r="J1594" i="5"/>
  <c r="F1594" i="5"/>
  <c r="E1842" i="5"/>
  <c r="X1842" i="5" s="1"/>
  <c r="I1842" i="5"/>
  <c r="J1842" i="5"/>
  <c r="F1842" i="5"/>
  <c r="H1842" i="5"/>
  <c r="R1842" i="5"/>
  <c r="E1866" i="5"/>
  <c r="X1866" i="5" s="1"/>
  <c r="F1866" i="5"/>
  <c r="R1866" i="5"/>
  <c r="I1866" i="5"/>
  <c r="J1866" i="5"/>
  <c r="H1866" i="5"/>
  <c r="G1866" i="5"/>
  <c r="E1938" i="5"/>
  <c r="X1938" i="5" s="1"/>
  <c r="H1938" i="5"/>
  <c r="R1938" i="5"/>
  <c r="F1938" i="5"/>
  <c r="I1938" i="5"/>
  <c r="J1938" i="5"/>
  <c r="E1962" i="5"/>
  <c r="X1962" i="5" s="1"/>
  <c r="R1962" i="5"/>
  <c r="F1962" i="5"/>
  <c r="H1962" i="5"/>
  <c r="I1962" i="5"/>
  <c r="J1962" i="5"/>
  <c r="E1986" i="5"/>
  <c r="X1986" i="5" s="1"/>
  <c r="R1986" i="5"/>
  <c r="I1986" i="5"/>
  <c r="H1986" i="5"/>
  <c r="F1986" i="5"/>
  <c r="J1986" i="5"/>
  <c r="E2042" i="5"/>
  <c r="X2042" i="5" s="1"/>
  <c r="F2042" i="5"/>
  <c r="J2042" i="5"/>
  <c r="R2042" i="5"/>
  <c r="H2042" i="5"/>
  <c r="I2042" i="5"/>
  <c r="E2154" i="5"/>
  <c r="X2154" i="5" s="1"/>
  <c r="J2154" i="5"/>
  <c r="I2154" i="5"/>
  <c r="H2154" i="5"/>
  <c r="F2154" i="5"/>
  <c r="R2154" i="5"/>
  <c r="E2290" i="5"/>
  <c r="X2290" i="5" s="1"/>
  <c r="F2290" i="5"/>
  <c r="R2290" i="5"/>
  <c r="J2290" i="5"/>
  <c r="H2290" i="5"/>
  <c r="I2290" i="5"/>
  <c r="E2194" i="5"/>
  <c r="X2194" i="5" s="1"/>
  <c r="R2194" i="5"/>
  <c r="I2194" i="5"/>
  <c r="F2194" i="5"/>
  <c r="J2194" i="5"/>
  <c r="H2194" i="5"/>
  <c r="E2330" i="5"/>
  <c r="X2330" i="5" s="1"/>
  <c r="H2330" i="5"/>
  <c r="F2330" i="5"/>
  <c r="J2330" i="5"/>
  <c r="R2330" i="5"/>
  <c r="I2330" i="5"/>
  <c r="E2458" i="5"/>
  <c r="X2458" i="5" s="1"/>
  <c r="J2458" i="5"/>
  <c r="R2458" i="5"/>
  <c r="H2458" i="5"/>
  <c r="F2458" i="5"/>
  <c r="I2458" i="5"/>
  <c r="E179" i="5"/>
  <c r="X179" i="5" s="1"/>
  <c r="J179" i="5"/>
  <c r="G179" i="5"/>
  <c r="R179" i="5"/>
  <c r="F179" i="5"/>
  <c r="H179" i="5"/>
  <c r="I179" i="5"/>
  <c r="E211" i="5"/>
  <c r="X211" i="5" s="1"/>
  <c r="J211" i="5"/>
  <c r="H211" i="5"/>
  <c r="F211" i="5"/>
  <c r="G211" i="5"/>
  <c r="R211" i="5"/>
  <c r="I211" i="5"/>
  <c r="E243" i="5"/>
  <c r="X243" i="5" s="1"/>
  <c r="J243" i="5"/>
  <c r="F243" i="5"/>
  <c r="H243" i="5"/>
  <c r="R243" i="5"/>
  <c r="I243" i="5"/>
  <c r="G243" i="5"/>
  <c r="E275" i="5"/>
  <c r="X275" i="5" s="1"/>
  <c r="J275" i="5"/>
  <c r="R275" i="5"/>
  <c r="G275" i="5"/>
  <c r="H275" i="5"/>
  <c r="F275" i="5"/>
  <c r="I275" i="5"/>
  <c r="E307" i="5"/>
  <c r="X307" i="5" s="1"/>
  <c r="J307" i="5"/>
  <c r="F307" i="5"/>
  <c r="H307" i="5"/>
  <c r="I307" i="5"/>
  <c r="G307" i="5"/>
  <c r="R307" i="5"/>
  <c r="E339" i="5"/>
  <c r="X339" i="5" s="1"/>
  <c r="J339" i="5"/>
  <c r="I339" i="5"/>
  <c r="G339" i="5"/>
  <c r="H339" i="5"/>
  <c r="F339" i="5"/>
  <c r="R339" i="5"/>
  <c r="E371" i="5"/>
  <c r="X371" i="5" s="1"/>
  <c r="J371" i="5"/>
  <c r="F371" i="5"/>
  <c r="H371" i="5"/>
  <c r="I371" i="5"/>
  <c r="G371" i="5"/>
  <c r="R371" i="5"/>
  <c r="E403" i="5"/>
  <c r="X403" i="5" s="1"/>
  <c r="R403" i="5"/>
  <c r="F403" i="5"/>
  <c r="H403" i="5"/>
  <c r="J403" i="5"/>
  <c r="G403" i="5"/>
  <c r="I403" i="5"/>
  <c r="E435" i="5"/>
  <c r="X435" i="5" s="1"/>
  <c r="R435" i="5"/>
  <c r="J435" i="5"/>
  <c r="I435" i="5"/>
  <c r="H435" i="5"/>
  <c r="F435" i="5"/>
  <c r="G435" i="5"/>
  <c r="E467" i="5"/>
  <c r="X467" i="5" s="1"/>
  <c r="J467" i="5"/>
  <c r="R467" i="5"/>
  <c r="F467" i="5"/>
  <c r="H467" i="5"/>
  <c r="G467" i="5"/>
  <c r="I467" i="5"/>
  <c r="E499" i="5"/>
  <c r="X499" i="5" s="1"/>
  <c r="J499" i="5"/>
  <c r="G499" i="5"/>
  <c r="R499" i="5"/>
  <c r="H499" i="5"/>
  <c r="I499" i="5"/>
  <c r="F499" i="5"/>
  <c r="E531" i="5"/>
  <c r="X531" i="5" s="1"/>
  <c r="I531" i="5"/>
  <c r="R531" i="5"/>
  <c r="H531" i="5"/>
  <c r="J531" i="5"/>
  <c r="G531" i="5"/>
  <c r="F531" i="5"/>
  <c r="E563" i="5"/>
  <c r="X563" i="5" s="1"/>
  <c r="G563" i="5"/>
  <c r="F563" i="5"/>
  <c r="I563" i="5"/>
  <c r="R563" i="5"/>
  <c r="J563" i="5"/>
  <c r="H563" i="5"/>
  <c r="E595" i="5"/>
  <c r="X595" i="5" s="1"/>
  <c r="G595" i="5"/>
  <c r="F595" i="5"/>
  <c r="J595" i="5"/>
  <c r="H595" i="5"/>
  <c r="R595" i="5"/>
  <c r="I595" i="5"/>
  <c r="E627" i="5"/>
  <c r="X627" i="5" s="1"/>
  <c r="G627" i="5"/>
  <c r="J627" i="5"/>
  <c r="F627" i="5"/>
  <c r="R627" i="5"/>
  <c r="H627" i="5"/>
  <c r="I627" i="5"/>
  <c r="E659" i="5"/>
  <c r="X659" i="5" s="1"/>
  <c r="I659" i="5"/>
  <c r="G659" i="5"/>
  <c r="R659" i="5"/>
  <c r="F659" i="5"/>
  <c r="J659" i="5"/>
  <c r="H659" i="5"/>
  <c r="E691" i="5"/>
  <c r="X691" i="5" s="1"/>
  <c r="J691" i="5"/>
  <c r="H691" i="5"/>
  <c r="F691" i="5"/>
  <c r="G691" i="5"/>
  <c r="R691" i="5"/>
  <c r="I691" i="5"/>
  <c r="E723" i="5"/>
  <c r="X723" i="5" s="1"/>
  <c r="F723" i="5"/>
  <c r="J723" i="5"/>
  <c r="H723" i="5"/>
  <c r="G723" i="5"/>
  <c r="I723" i="5"/>
  <c r="R723" i="5"/>
  <c r="E755" i="5"/>
  <c r="X755" i="5" s="1"/>
  <c r="I755" i="5"/>
  <c r="H755" i="5"/>
  <c r="F755" i="5"/>
  <c r="G755" i="5"/>
  <c r="R755" i="5"/>
  <c r="J755" i="5"/>
  <c r="E787" i="5"/>
  <c r="X787" i="5" s="1"/>
  <c r="I787" i="5"/>
  <c r="G787" i="5"/>
  <c r="F787" i="5"/>
  <c r="H787" i="5"/>
  <c r="J787" i="5"/>
  <c r="R787" i="5"/>
  <c r="E819" i="5"/>
  <c r="X819" i="5" s="1"/>
  <c r="H819" i="5"/>
  <c r="F819" i="5"/>
  <c r="I819" i="5"/>
  <c r="J819" i="5"/>
  <c r="R819" i="5"/>
  <c r="G819" i="5"/>
  <c r="E851" i="5"/>
  <c r="X851" i="5" s="1"/>
  <c r="G851" i="5"/>
  <c r="F851" i="5"/>
  <c r="R851" i="5"/>
  <c r="J851" i="5"/>
  <c r="I851" i="5"/>
  <c r="H851" i="5"/>
  <c r="E883" i="5"/>
  <c r="X883" i="5" s="1"/>
  <c r="J883" i="5"/>
  <c r="G883" i="5"/>
  <c r="I883" i="5"/>
  <c r="H883" i="5"/>
  <c r="R883" i="5"/>
  <c r="F883" i="5"/>
  <c r="E915" i="5"/>
  <c r="X915" i="5" s="1"/>
  <c r="R915" i="5"/>
  <c r="F915" i="5"/>
  <c r="J915" i="5"/>
  <c r="G915" i="5"/>
  <c r="I915" i="5"/>
  <c r="H915" i="5"/>
  <c r="E947" i="5"/>
  <c r="X947" i="5" s="1"/>
  <c r="R947" i="5"/>
  <c r="G947" i="5"/>
  <c r="J947" i="5"/>
  <c r="H947" i="5"/>
  <c r="I947" i="5"/>
  <c r="F947" i="5"/>
  <c r="E979" i="5"/>
  <c r="X979" i="5" s="1"/>
  <c r="R979" i="5"/>
  <c r="G979" i="5"/>
  <c r="J979" i="5"/>
  <c r="F979" i="5"/>
  <c r="H979" i="5"/>
  <c r="I979" i="5"/>
  <c r="E1011" i="5"/>
  <c r="X1011" i="5" s="1"/>
  <c r="I1011" i="5"/>
  <c r="J1011" i="5"/>
  <c r="H1011" i="5"/>
  <c r="R1011" i="5"/>
  <c r="F1011" i="5"/>
  <c r="G1011" i="5"/>
  <c r="E1043" i="5"/>
  <c r="X1043" i="5" s="1"/>
  <c r="H1043" i="5"/>
  <c r="F1043" i="5"/>
  <c r="I1043" i="5"/>
  <c r="G1043" i="5"/>
  <c r="R1043" i="5"/>
  <c r="J1043" i="5"/>
  <c r="E1075" i="5"/>
  <c r="X1075" i="5" s="1"/>
  <c r="R1075" i="5"/>
  <c r="I1075" i="5"/>
  <c r="F1075" i="5"/>
  <c r="G1075" i="5"/>
  <c r="H1075" i="5"/>
  <c r="J1075" i="5"/>
  <c r="E1107" i="5"/>
  <c r="X1107" i="5" s="1"/>
  <c r="J1107" i="5"/>
  <c r="R1107" i="5"/>
  <c r="H1107" i="5"/>
  <c r="F1107" i="5"/>
  <c r="I1107" i="5"/>
  <c r="G1107" i="5"/>
  <c r="E1139" i="5"/>
  <c r="X1139" i="5" s="1"/>
  <c r="J1139" i="5"/>
  <c r="F1139" i="5"/>
  <c r="I1139" i="5"/>
  <c r="G1139" i="5"/>
  <c r="H1139" i="5"/>
  <c r="R1139" i="5"/>
  <c r="E1243" i="5"/>
  <c r="X1243" i="5" s="1"/>
  <c r="R1243" i="5"/>
  <c r="J1243" i="5"/>
  <c r="F1243" i="5"/>
  <c r="G1243" i="5"/>
  <c r="H1243" i="5"/>
  <c r="I1243" i="5"/>
  <c r="E1307" i="5"/>
  <c r="X1307" i="5" s="1"/>
  <c r="R1307" i="5"/>
  <c r="I1307" i="5"/>
  <c r="G1307" i="5"/>
  <c r="H1307" i="5"/>
  <c r="F1307" i="5"/>
  <c r="J1307" i="5"/>
  <c r="E1347" i="5"/>
  <c r="X1347" i="5" s="1"/>
  <c r="J1347" i="5"/>
  <c r="G1347" i="5"/>
  <c r="F1347" i="5"/>
  <c r="I1347" i="5"/>
  <c r="H1347" i="5"/>
  <c r="R1347" i="5"/>
  <c r="E1411" i="5"/>
  <c r="X1411" i="5" s="1"/>
  <c r="J1411" i="5"/>
  <c r="R1411" i="5"/>
  <c r="F1411" i="5"/>
  <c r="I1411" i="5"/>
  <c r="G1411" i="5"/>
  <c r="H1411" i="5"/>
  <c r="E1515" i="5"/>
  <c r="X1515" i="5" s="1"/>
  <c r="F1515" i="5"/>
  <c r="J1515" i="5"/>
  <c r="I1515" i="5"/>
  <c r="G1515" i="5"/>
  <c r="R1515" i="5"/>
  <c r="H1515" i="5"/>
  <c r="E1619" i="5"/>
  <c r="X1619" i="5" s="1"/>
  <c r="J1619" i="5"/>
  <c r="R1619" i="5"/>
  <c r="H1619" i="5"/>
  <c r="F1619" i="5"/>
  <c r="I1619" i="5"/>
  <c r="G1619" i="5"/>
  <c r="E1651" i="5"/>
  <c r="X1651" i="5" s="1"/>
  <c r="R1651" i="5"/>
  <c r="G1651" i="5"/>
  <c r="F1651" i="5"/>
  <c r="H1651" i="5"/>
  <c r="J1651" i="5"/>
  <c r="I1651" i="5"/>
  <c r="E1883" i="5"/>
  <c r="X1883" i="5" s="1"/>
  <c r="H1883" i="5"/>
  <c r="J1883" i="5"/>
  <c r="R1883" i="5"/>
  <c r="I1883" i="5"/>
  <c r="F1883" i="5"/>
  <c r="G1883" i="5"/>
  <c r="G2498" i="5"/>
  <c r="E66" i="5"/>
  <c r="X66" i="5" s="1"/>
  <c r="J66" i="5"/>
  <c r="I66" i="5"/>
  <c r="F66" i="5"/>
  <c r="R66" i="5"/>
  <c r="H66" i="5"/>
  <c r="E114" i="5"/>
  <c r="X114" i="5" s="1"/>
  <c r="J114" i="5"/>
  <c r="I114" i="5"/>
  <c r="R114" i="5"/>
  <c r="F114" i="5"/>
  <c r="H114" i="5"/>
  <c r="E234" i="5"/>
  <c r="X234" i="5" s="1"/>
  <c r="J234" i="5"/>
  <c r="R234" i="5"/>
  <c r="I234" i="5"/>
  <c r="H234" i="5"/>
  <c r="F234" i="5"/>
  <c r="E258" i="5"/>
  <c r="X258" i="5" s="1"/>
  <c r="R258" i="5"/>
  <c r="H258" i="5"/>
  <c r="F258" i="5"/>
  <c r="J258" i="5"/>
  <c r="I258" i="5"/>
  <c r="E282" i="5"/>
  <c r="X282" i="5" s="1"/>
  <c r="J282" i="5"/>
  <c r="R282" i="5"/>
  <c r="I282" i="5"/>
  <c r="F282" i="5"/>
  <c r="H282" i="5"/>
  <c r="E306" i="5"/>
  <c r="X306" i="5" s="1"/>
  <c r="J306" i="5"/>
  <c r="F306" i="5"/>
  <c r="I306" i="5"/>
  <c r="H306" i="5"/>
  <c r="R306" i="5"/>
  <c r="E362" i="5"/>
  <c r="X362" i="5" s="1"/>
  <c r="J362" i="5"/>
  <c r="I362" i="5"/>
  <c r="R362" i="5"/>
  <c r="H362" i="5"/>
  <c r="F362" i="5"/>
  <c r="E410" i="5"/>
  <c r="X410" i="5" s="1"/>
  <c r="J410" i="5"/>
  <c r="F410" i="5"/>
  <c r="H410" i="5"/>
  <c r="I410" i="5"/>
  <c r="R410" i="5"/>
  <c r="E434" i="5"/>
  <c r="X434" i="5" s="1"/>
  <c r="J434" i="5"/>
  <c r="H434" i="5"/>
  <c r="F434" i="5"/>
  <c r="R434" i="5"/>
  <c r="I434" i="5"/>
  <c r="E482" i="5"/>
  <c r="X482" i="5" s="1"/>
  <c r="F482" i="5"/>
  <c r="J482" i="5"/>
  <c r="I482" i="5"/>
  <c r="R482" i="5"/>
  <c r="H482" i="5"/>
  <c r="E506" i="5"/>
  <c r="X506" i="5" s="1"/>
  <c r="H506" i="5"/>
  <c r="J506" i="5"/>
  <c r="R506" i="5"/>
  <c r="I506" i="5"/>
  <c r="F506" i="5"/>
  <c r="E530" i="5"/>
  <c r="X530" i="5" s="1"/>
  <c r="I530" i="5"/>
  <c r="F530" i="5"/>
  <c r="R530" i="5"/>
  <c r="H530" i="5"/>
  <c r="J530" i="5"/>
  <c r="E578" i="5"/>
  <c r="X578" i="5" s="1"/>
  <c r="H578" i="5"/>
  <c r="I578" i="5"/>
  <c r="F578" i="5"/>
  <c r="R578" i="5"/>
  <c r="J578" i="5"/>
  <c r="E602" i="5"/>
  <c r="X602" i="5" s="1"/>
  <c r="H602" i="5"/>
  <c r="F602" i="5"/>
  <c r="R602" i="5"/>
  <c r="I602" i="5"/>
  <c r="J602" i="5"/>
  <c r="E698" i="5"/>
  <c r="X698" i="5" s="1"/>
  <c r="J698" i="5"/>
  <c r="I698" i="5"/>
  <c r="F698" i="5"/>
  <c r="R698" i="5"/>
  <c r="H698" i="5"/>
  <c r="E914" i="5"/>
  <c r="X914" i="5" s="1"/>
  <c r="J914" i="5"/>
  <c r="R914" i="5"/>
  <c r="I914" i="5"/>
  <c r="H914" i="5"/>
  <c r="F914" i="5"/>
  <c r="E938" i="5"/>
  <c r="X938" i="5" s="1"/>
  <c r="H938" i="5"/>
  <c r="I938" i="5"/>
  <c r="F938" i="5"/>
  <c r="R938" i="5"/>
  <c r="J938" i="5"/>
  <c r="E1106" i="5"/>
  <c r="X1106" i="5" s="1"/>
  <c r="I1106" i="5"/>
  <c r="F1106" i="5"/>
  <c r="R1106" i="5"/>
  <c r="J1106" i="5"/>
  <c r="H1106" i="5"/>
  <c r="E1130" i="5"/>
  <c r="X1130" i="5" s="1"/>
  <c r="I1130" i="5"/>
  <c r="J1130" i="5"/>
  <c r="H1130" i="5"/>
  <c r="F1130" i="5"/>
  <c r="R1130" i="5"/>
  <c r="E1154" i="5"/>
  <c r="X1154" i="5" s="1"/>
  <c r="J1154" i="5"/>
  <c r="I1154" i="5"/>
  <c r="R1154" i="5"/>
  <c r="H1154" i="5"/>
  <c r="F1154" i="5"/>
  <c r="E1178" i="5"/>
  <c r="X1178" i="5" s="1"/>
  <c r="R1178" i="5"/>
  <c r="J1178" i="5"/>
  <c r="H1178" i="5"/>
  <c r="G1178" i="5"/>
  <c r="I1178" i="5"/>
  <c r="F1178" i="5"/>
  <c r="E1202" i="5"/>
  <c r="X1202" i="5" s="1"/>
  <c r="I1202" i="5"/>
  <c r="H1202" i="5"/>
  <c r="J1202" i="5"/>
  <c r="R1202" i="5"/>
  <c r="F1202" i="5"/>
  <c r="E1274" i="5"/>
  <c r="X1274" i="5" s="1"/>
  <c r="R1274" i="5"/>
  <c r="F1274" i="5"/>
  <c r="J1274" i="5"/>
  <c r="H1274" i="5"/>
  <c r="I1274" i="5"/>
  <c r="E1298" i="5"/>
  <c r="X1298" i="5" s="1"/>
  <c r="F1298" i="5"/>
  <c r="R1298" i="5"/>
  <c r="H1298" i="5"/>
  <c r="J1298" i="5"/>
  <c r="I1298" i="5"/>
  <c r="E1322" i="5"/>
  <c r="X1322" i="5" s="1"/>
  <c r="R1322" i="5"/>
  <c r="I1322" i="5"/>
  <c r="J1322" i="5"/>
  <c r="F1322" i="5"/>
  <c r="H1322" i="5"/>
  <c r="E1346" i="5"/>
  <c r="X1346" i="5" s="1"/>
  <c r="J1346" i="5"/>
  <c r="F1346" i="5"/>
  <c r="H1346" i="5"/>
  <c r="I1346" i="5"/>
  <c r="R1346" i="5"/>
  <c r="G1346" i="5"/>
  <c r="E1370" i="5"/>
  <c r="X1370" i="5" s="1"/>
  <c r="I1370" i="5"/>
  <c r="R1370" i="5"/>
  <c r="J1370" i="5"/>
  <c r="H1370" i="5"/>
  <c r="F1370" i="5"/>
  <c r="G1370" i="5"/>
  <c r="E1402" i="5"/>
  <c r="X1402" i="5" s="1"/>
  <c r="J1402" i="5"/>
  <c r="I1402" i="5"/>
  <c r="H1402" i="5"/>
  <c r="R1402" i="5"/>
  <c r="F1402" i="5"/>
  <c r="E1450" i="5"/>
  <c r="X1450" i="5" s="1"/>
  <c r="F1450" i="5"/>
  <c r="R1450" i="5"/>
  <c r="J1450" i="5"/>
  <c r="H1450" i="5"/>
  <c r="I1450" i="5"/>
  <c r="E1530" i="5"/>
  <c r="X1530" i="5" s="1"/>
  <c r="R1530" i="5"/>
  <c r="J1530" i="5"/>
  <c r="F1530" i="5"/>
  <c r="I1530" i="5"/>
  <c r="H1530" i="5"/>
  <c r="E1618" i="5"/>
  <c r="X1618" i="5" s="1"/>
  <c r="H1618" i="5"/>
  <c r="I1618" i="5"/>
  <c r="J1618" i="5"/>
  <c r="R1618" i="5"/>
  <c r="F1618" i="5"/>
  <c r="E1642" i="5"/>
  <c r="X1642" i="5" s="1"/>
  <c r="R1642" i="5"/>
  <c r="F1642" i="5"/>
  <c r="I1642" i="5"/>
  <c r="J1642" i="5"/>
  <c r="H1642" i="5"/>
  <c r="E1690" i="5"/>
  <c r="X1690" i="5" s="1"/>
  <c r="H1690" i="5"/>
  <c r="I1690" i="5"/>
  <c r="J1690" i="5"/>
  <c r="F1690" i="5"/>
  <c r="R1690" i="5"/>
  <c r="E1714" i="5"/>
  <c r="X1714" i="5" s="1"/>
  <c r="J1714" i="5"/>
  <c r="I1714" i="5"/>
  <c r="R1714" i="5"/>
  <c r="F1714" i="5"/>
  <c r="H1714" i="5"/>
  <c r="G1714" i="5"/>
  <c r="E1818" i="5"/>
  <c r="X1818" i="5" s="1"/>
  <c r="F1818" i="5"/>
  <c r="I1818" i="5"/>
  <c r="R1818" i="5"/>
  <c r="H1818" i="5"/>
  <c r="J1818" i="5"/>
  <c r="E1890" i="5"/>
  <c r="X1890" i="5" s="1"/>
  <c r="R1890" i="5"/>
  <c r="I1890" i="5"/>
  <c r="J1890" i="5"/>
  <c r="H1890" i="5"/>
  <c r="F1890" i="5"/>
  <c r="E2018" i="5"/>
  <c r="X2018" i="5" s="1"/>
  <c r="J2018" i="5"/>
  <c r="H2018" i="5"/>
  <c r="F2018" i="5"/>
  <c r="R2018" i="5"/>
  <c r="I2018" i="5"/>
  <c r="E2074" i="5"/>
  <c r="X2074" i="5" s="1"/>
  <c r="R2074" i="5"/>
  <c r="J2074" i="5"/>
  <c r="F2074" i="5"/>
  <c r="I2074" i="5"/>
  <c r="H2074" i="5"/>
  <c r="E2202" i="5"/>
  <c r="X2202" i="5" s="1"/>
  <c r="R2202" i="5"/>
  <c r="H2202" i="5"/>
  <c r="J2202" i="5"/>
  <c r="I2202" i="5"/>
  <c r="F2202" i="5"/>
  <c r="E2346" i="5"/>
  <c r="X2346" i="5" s="1"/>
  <c r="H2346" i="5"/>
  <c r="J2346" i="5"/>
  <c r="I2346" i="5"/>
  <c r="F2346" i="5"/>
  <c r="R2346" i="5"/>
  <c r="E2066" i="5"/>
  <c r="X2066" i="5" s="1"/>
  <c r="R2066" i="5"/>
  <c r="J2066" i="5"/>
  <c r="F2066" i="5"/>
  <c r="I2066" i="5"/>
  <c r="H2066" i="5"/>
  <c r="E2114" i="5"/>
  <c r="X2114" i="5" s="1"/>
  <c r="R2114" i="5"/>
  <c r="I2114" i="5"/>
  <c r="J2114" i="5"/>
  <c r="F2114" i="5"/>
  <c r="H2114" i="5"/>
  <c r="E2250" i="5"/>
  <c r="X2250" i="5" s="1"/>
  <c r="J2250" i="5"/>
  <c r="F2250" i="5"/>
  <c r="I2250" i="5"/>
  <c r="R2250" i="5"/>
  <c r="H2250" i="5"/>
  <c r="E2370" i="5"/>
  <c r="X2370" i="5" s="1"/>
  <c r="R2370" i="5"/>
  <c r="I2370" i="5"/>
  <c r="H2370" i="5"/>
  <c r="J2370" i="5"/>
  <c r="F2370" i="5"/>
  <c r="E1251" i="5"/>
  <c r="X1251" i="5" s="1"/>
  <c r="G1251" i="5"/>
  <c r="J1251" i="5"/>
  <c r="I1251" i="5"/>
  <c r="R1251" i="5"/>
  <c r="H1251" i="5"/>
  <c r="F1251" i="5"/>
  <c r="E1315" i="5"/>
  <c r="X1315" i="5" s="1"/>
  <c r="G1315" i="5"/>
  <c r="F1315" i="5"/>
  <c r="H1315" i="5"/>
  <c r="I1315" i="5"/>
  <c r="R1315" i="5"/>
  <c r="J1315" i="5"/>
  <c r="E1355" i="5"/>
  <c r="X1355" i="5" s="1"/>
  <c r="G1355" i="5"/>
  <c r="J1355" i="5"/>
  <c r="R1355" i="5"/>
  <c r="I1355" i="5"/>
  <c r="H1355" i="5"/>
  <c r="F1355" i="5"/>
  <c r="E1419" i="5"/>
  <c r="X1419" i="5" s="1"/>
  <c r="R1419" i="5"/>
  <c r="F1419" i="5"/>
  <c r="H1419" i="5"/>
  <c r="I1419" i="5"/>
  <c r="J1419" i="5"/>
  <c r="G1419" i="5"/>
  <c r="E1491" i="5"/>
  <c r="X1491" i="5" s="1"/>
  <c r="R1491" i="5"/>
  <c r="F1491" i="5"/>
  <c r="G1491" i="5"/>
  <c r="H1491" i="5"/>
  <c r="J1491" i="5"/>
  <c r="I1491" i="5"/>
  <c r="E1523" i="5"/>
  <c r="X1523" i="5" s="1"/>
  <c r="J1523" i="5"/>
  <c r="H1523" i="5"/>
  <c r="I1523" i="5"/>
  <c r="R1523" i="5"/>
  <c r="G1523" i="5"/>
  <c r="F1523" i="5"/>
  <c r="E1563" i="5"/>
  <c r="X1563" i="5" s="1"/>
  <c r="R1563" i="5"/>
  <c r="G1563" i="5"/>
  <c r="I1563" i="5"/>
  <c r="H1563" i="5"/>
  <c r="J1563" i="5"/>
  <c r="F1563" i="5"/>
  <c r="E1899" i="5"/>
  <c r="X1899" i="5" s="1"/>
  <c r="H1899" i="5"/>
  <c r="J1899" i="5"/>
  <c r="R1899" i="5"/>
  <c r="G1899" i="5"/>
  <c r="I1899" i="5"/>
  <c r="F1899" i="5"/>
  <c r="E138" i="5"/>
  <c r="X138" i="5" s="1"/>
  <c r="J138" i="5"/>
  <c r="R138" i="5"/>
  <c r="H138" i="5"/>
  <c r="I138" i="5"/>
  <c r="F138" i="5"/>
  <c r="E162" i="5"/>
  <c r="X162" i="5" s="1"/>
  <c r="J162" i="5"/>
  <c r="I162" i="5"/>
  <c r="F162" i="5"/>
  <c r="H162" i="5"/>
  <c r="R162" i="5"/>
  <c r="E210" i="5"/>
  <c r="X210" i="5" s="1"/>
  <c r="J210" i="5"/>
  <c r="R210" i="5"/>
  <c r="H210" i="5"/>
  <c r="I210" i="5"/>
  <c r="F210" i="5"/>
  <c r="E338" i="5"/>
  <c r="X338" i="5" s="1"/>
  <c r="J338" i="5"/>
  <c r="F338" i="5"/>
  <c r="H338" i="5"/>
  <c r="R338" i="5"/>
  <c r="I338" i="5"/>
  <c r="E386" i="5"/>
  <c r="X386" i="5" s="1"/>
  <c r="J386" i="5"/>
  <c r="F386" i="5"/>
  <c r="H386" i="5"/>
  <c r="I386" i="5"/>
  <c r="R386" i="5"/>
  <c r="E458" i="5"/>
  <c r="X458" i="5" s="1"/>
  <c r="H458" i="5"/>
  <c r="R458" i="5"/>
  <c r="J458" i="5"/>
  <c r="I458" i="5"/>
  <c r="F458" i="5"/>
  <c r="E626" i="5"/>
  <c r="X626" i="5" s="1"/>
  <c r="R626" i="5"/>
  <c r="I626" i="5"/>
  <c r="J626" i="5"/>
  <c r="H626" i="5"/>
  <c r="F626" i="5"/>
  <c r="E650" i="5"/>
  <c r="X650" i="5" s="1"/>
  <c r="H650" i="5"/>
  <c r="R650" i="5"/>
  <c r="J650" i="5"/>
  <c r="I650" i="5"/>
  <c r="F650" i="5"/>
  <c r="G650" i="5"/>
  <c r="E722" i="5"/>
  <c r="X722" i="5" s="1"/>
  <c r="I722" i="5"/>
  <c r="R722" i="5"/>
  <c r="H722" i="5"/>
  <c r="J722" i="5"/>
  <c r="F722" i="5"/>
  <c r="E746" i="5"/>
  <c r="X746" i="5" s="1"/>
  <c r="I746" i="5"/>
  <c r="R746" i="5"/>
  <c r="J746" i="5"/>
  <c r="H746" i="5"/>
  <c r="F746" i="5"/>
  <c r="E770" i="5"/>
  <c r="X770" i="5" s="1"/>
  <c r="J770" i="5"/>
  <c r="H770" i="5"/>
  <c r="R770" i="5"/>
  <c r="F770" i="5"/>
  <c r="I770" i="5"/>
  <c r="E794" i="5"/>
  <c r="X794" i="5" s="1"/>
  <c r="I794" i="5"/>
  <c r="R794" i="5"/>
  <c r="F794" i="5"/>
  <c r="H794" i="5"/>
  <c r="J794" i="5"/>
  <c r="E818" i="5"/>
  <c r="X818" i="5" s="1"/>
  <c r="I818" i="5"/>
  <c r="H818" i="5"/>
  <c r="R818" i="5"/>
  <c r="J818" i="5"/>
  <c r="F818" i="5"/>
  <c r="E842" i="5"/>
  <c r="X842" i="5" s="1"/>
  <c r="R842" i="5"/>
  <c r="H842" i="5"/>
  <c r="J842" i="5"/>
  <c r="I842" i="5"/>
  <c r="F842" i="5"/>
  <c r="E866" i="5"/>
  <c r="X866" i="5" s="1"/>
  <c r="I866" i="5"/>
  <c r="R866" i="5"/>
  <c r="J866" i="5"/>
  <c r="H866" i="5"/>
  <c r="F866" i="5"/>
  <c r="E890" i="5"/>
  <c r="X890" i="5" s="1"/>
  <c r="I890" i="5"/>
  <c r="F890" i="5"/>
  <c r="R890" i="5"/>
  <c r="H890" i="5"/>
  <c r="J890" i="5"/>
  <c r="E962" i="5"/>
  <c r="X962" i="5" s="1"/>
  <c r="F962" i="5"/>
  <c r="I962" i="5"/>
  <c r="J962" i="5"/>
  <c r="R962" i="5"/>
  <c r="H962" i="5"/>
  <c r="E986" i="5"/>
  <c r="X986" i="5" s="1"/>
  <c r="J986" i="5"/>
  <c r="F986" i="5"/>
  <c r="I986" i="5"/>
  <c r="R986" i="5"/>
  <c r="H986" i="5"/>
  <c r="E1010" i="5"/>
  <c r="X1010" i="5" s="1"/>
  <c r="H1010" i="5"/>
  <c r="I1010" i="5"/>
  <c r="F1010" i="5"/>
  <c r="R1010" i="5"/>
  <c r="J1010" i="5"/>
  <c r="E1034" i="5"/>
  <c r="X1034" i="5" s="1"/>
  <c r="F1034" i="5"/>
  <c r="J1034" i="5"/>
  <c r="R1034" i="5"/>
  <c r="I1034" i="5"/>
  <c r="H1034" i="5"/>
  <c r="E1082" i="5"/>
  <c r="X1082" i="5" s="1"/>
  <c r="I1082" i="5"/>
  <c r="J1082" i="5"/>
  <c r="F1082" i="5"/>
  <c r="H1082" i="5"/>
  <c r="R1082" i="5"/>
  <c r="E1226" i="5"/>
  <c r="X1226" i="5" s="1"/>
  <c r="J1226" i="5"/>
  <c r="I1226" i="5"/>
  <c r="R1226" i="5"/>
  <c r="H1226" i="5"/>
  <c r="F1226" i="5"/>
  <c r="E1250" i="5"/>
  <c r="X1250" i="5" s="1"/>
  <c r="R1250" i="5"/>
  <c r="I1250" i="5"/>
  <c r="J1250" i="5"/>
  <c r="F1250" i="5"/>
  <c r="H1250" i="5"/>
  <c r="G1250" i="5"/>
  <c r="E1506" i="5"/>
  <c r="X1506" i="5" s="1"/>
  <c r="R1506" i="5"/>
  <c r="J1506" i="5"/>
  <c r="F1506" i="5"/>
  <c r="I1506" i="5"/>
  <c r="H1506" i="5"/>
  <c r="E1554" i="5"/>
  <c r="X1554" i="5" s="1"/>
  <c r="I1554" i="5"/>
  <c r="H1554" i="5"/>
  <c r="J1554" i="5"/>
  <c r="F1554" i="5"/>
  <c r="R1554" i="5"/>
  <c r="E1578" i="5"/>
  <c r="X1578" i="5" s="1"/>
  <c r="R1578" i="5"/>
  <c r="I1578" i="5"/>
  <c r="J1578" i="5"/>
  <c r="F1578" i="5"/>
  <c r="H1578" i="5"/>
  <c r="E1666" i="5"/>
  <c r="X1666" i="5" s="1"/>
  <c r="R1666" i="5"/>
  <c r="F1666" i="5"/>
  <c r="I1666" i="5"/>
  <c r="H1666" i="5"/>
  <c r="J1666" i="5"/>
  <c r="E1746" i="5"/>
  <c r="X1746" i="5" s="1"/>
  <c r="I1746" i="5"/>
  <c r="J1746" i="5"/>
  <c r="R1746" i="5"/>
  <c r="H1746" i="5"/>
  <c r="F1746" i="5"/>
  <c r="E1770" i="5"/>
  <c r="X1770" i="5" s="1"/>
  <c r="R1770" i="5"/>
  <c r="F1770" i="5"/>
  <c r="I1770" i="5"/>
  <c r="J1770" i="5"/>
  <c r="H1770" i="5"/>
  <c r="E1794" i="5"/>
  <c r="X1794" i="5" s="1"/>
  <c r="R1794" i="5"/>
  <c r="F1794" i="5"/>
  <c r="I1794" i="5"/>
  <c r="J1794" i="5"/>
  <c r="H1794" i="5"/>
  <c r="E1914" i="5"/>
  <c r="X1914" i="5" s="1"/>
  <c r="R1914" i="5"/>
  <c r="I1914" i="5"/>
  <c r="F1914" i="5"/>
  <c r="H1914" i="5"/>
  <c r="J1914" i="5"/>
  <c r="E2122" i="5"/>
  <c r="X2122" i="5" s="1"/>
  <c r="J2122" i="5"/>
  <c r="R2122" i="5"/>
  <c r="I2122" i="5"/>
  <c r="H2122" i="5"/>
  <c r="F2122" i="5"/>
  <c r="E2258" i="5"/>
  <c r="X2258" i="5" s="1"/>
  <c r="H2258" i="5"/>
  <c r="J2258" i="5"/>
  <c r="R2258" i="5"/>
  <c r="I2258" i="5"/>
  <c r="F2258" i="5"/>
  <c r="E2394" i="5"/>
  <c r="X2394" i="5" s="1"/>
  <c r="J2394" i="5"/>
  <c r="I2394" i="5"/>
  <c r="H2394" i="5"/>
  <c r="F2394" i="5"/>
  <c r="R2394" i="5"/>
  <c r="E2434" i="5"/>
  <c r="X2434" i="5" s="1"/>
  <c r="I2434" i="5"/>
  <c r="J2434" i="5"/>
  <c r="H2434" i="5"/>
  <c r="F2434" i="5"/>
  <c r="R2434" i="5"/>
  <c r="E2482" i="5"/>
  <c r="X2482" i="5" s="1"/>
  <c r="J2482" i="5"/>
  <c r="I2482" i="5"/>
  <c r="H2482" i="5"/>
  <c r="F2482" i="5"/>
  <c r="R2482" i="5"/>
  <c r="E2162" i="5"/>
  <c r="X2162" i="5" s="1"/>
  <c r="R2162" i="5"/>
  <c r="F2162" i="5"/>
  <c r="H2162" i="5"/>
  <c r="J2162" i="5"/>
  <c r="I2162" i="5"/>
  <c r="E2298" i="5"/>
  <c r="X2298" i="5" s="1"/>
  <c r="H2298" i="5"/>
  <c r="J2298" i="5"/>
  <c r="F2298" i="5"/>
  <c r="I2298" i="5"/>
  <c r="R2298" i="5"/>
  <c r="E2426" i="5"/>
  <c r="X2426" i="5" s="1"/>
  <c r="I2426" i="5"/>
  <c r="H2426" i="5"/>
  <c r="J2426" i="5"/>
  <c r="F2426" i="5"/>
  <c r="R2426" i="5"/>
  <c r="E1459" i="5"/>
  <c r="X1459" i="5" s="1"/>
  <c r="J1459" i="5"/>
  <c r="H1459" i="5"/>
  <c r="F1459" i="5"/>
  <c r="R1459" i="5"/>
  <c r="G1459" i="5"/>
  <c r="I1459" i="5"/>
  <c r="E187" i="5"/>
  <c r="X187" i="5" s="1"/>
  <c r="J187" i="5"/>
  <c r="H187" i="5"/>
  <c r="G187" i="5"/>
  <c r="I187" i="5"/>
  <c r="R187" i="5"/>
  <c r="F187" i="5"/>
  <c r="E219" i="5"/>
  <c r="X219" i="5" s="1"/>
  <c r="J219" i="5"/>
  <c r="F219" i="5"/>
  <c r="G219" i="5"/>
  <c r="R219" i="5"/>
  <c r="I219" i="5"/>
  <c r="H219" i="5"/>
  <c r="E251" i="5"/>
  <c r="X251" i="5" s="1"/>
  <c r="J251" i="5"/>
  <c r="R251" i="5"/>
  <c r="I251" i="5"/>
  <c r="H251" i="5"/>
  <c r="G251" i="5"/>
  <c r="F251" i="5"/>
  <c r="E283" i="5"/>
  <c r="X283" i="5" s="1"/>
  <c r="J283" i="5"/>
  <c r="R283" i="5"/>
  <c r="F283" i="5"/>
  <c r="G283" i="5"/>
  <c r="I283" i="5"/>
  <c r="H283" i="5"/>
  <c r="E315" i="5"/>
  <c r="X315" i="5" s="1"/>
  <c r="J315" i="5"/>
  <c r="H315" i="5"/>
  <c r="I315" i="5"/>
  <c r="R315" i="5"/>
  <c r="F315" i="5"/>
  <c r="G315" i="5"/>
  <c r="E347" i="5"/>
  <c r="X347" i="5" s="1"/>
  <c r="J347" i="5"/>
  <c r="F347" i="5"/>
  <c r="H347" i="5"/>
  <c r="R347" i="5"/>
  <c r="I347" i="5"/>
  <c r="G347" i="5"/>
  <c r="E379" i="5"/>
  <c r="X379" i="5" s="1"/>
  <c r="J379" i="5"/>
  <c r="I379" i="5"/>
  <c r="F379" i="5"/>
  <c r="G379" i="5"/>
  <c r="R379" i="5"/>
  <c r="H379" i="5"/>
  <c r="E411" i="5"/>
  <c r="X411" i="5" s="1"/>
  <c r="G411" i="5"/>
  <c r="I411" i="5"/>
  <c r="J411" i="5"/>
  <c r="H411" i="5"/>
  <c r="F411" i="5"/>
  <c r="R411" i="5"/>
  <c r="E443" i="5"/>
  <c r="X443" i="5" s="1"/>
  <c r="H443" i="5"/>
  <c r="F443" i="5"/>
  <c r="G443" i="5"/>
  <c r="J443" i="5"/>
  <c r="I443" i="5"/>
  <c r="R443" i="5"/>
  <c r="E475" i="5"/>
  <c r="X475" i="5" s="1"/>
  <c r="R475" i="5"/>
  <c r="G475" i="5"/>
  <c r="J475" i="5"/>
  <c r="H475" i="5"/>
  <c r="F475" i="5"/>
  <c r="I475" i="5"/>
  <c r="E507" i="5"/>
  <c r="X507" i="5" s="1"/>
  <c r="R507" i="5"/>
  <c r="J507" i="5"/>
  <c r="F507" i="5"/>
  <c r="I507" i="5"/>
  <c r="G507" i="5"/>
  <c r="H507" i="5"/>
  <c r="E539" i="5"/>
  <c r="X539" i="5" s="1"/>
  <c r="R539" i="5"/>
  <c r="I539" i="5"/>
  <c r="F539" i="5"/>
  <c r="G539" i="5"/>
  <c r="H539" i="5"/>
  <c r="J539" i="5"/>
  <c r="E571" i="5"/>
  <c r="X571" i="5" s="1"/>
  <c r="J571" i="5"/>
  <c r="F571" i="5"/>
  <c r="H571" i="5"/>
  <c r="R571" i="5"/>
  <c r="G571" i="5"/>
  <c r="I571" i="5"/>
  <c r="E603" i="5"/>
  <c r="X603" i="5" s="1"/>
  <c r="F603" i="5"/>
  <c r="R603" i="5"/>
  <c r="I603" i="5"/>
  <c r="G603" i="5"/>
  <c r="J603" i="5"/>
  <c r="H603" i="5"/>
  <c r="E635" i="5"/>
  <c r="X635" i="5" s="1"/>
  <c r="H635" i="5"/>
  <c r="R635" i="5"/>
  <c r="I635" i="5"/>
  <c r="G635" i="5"/>
  <c r="F635" i="5"/>
  <c r="J635" i="5"/>
  <c r="E667" i="5"/>
  <c r="X667" i="5" s="1"/>
  <c r="H667" i="5"/>
  <c r="F667" i="5"/>
  <c r="G667" i="5"/>
  <c r="J667" i="5"/>
  <c r="I667" i="5"/>
  <c r="R667" i="5"/>
  <c r="E699" i="5"/>
  <c r="X699" i="5" s="1"/>
  <c r="G699" i="5"/>
  <c r="J699" i="5"/>
  <c r="R699" i="5"/>
  <c r="I699" i="5"/>
  <c r="H699" i="5"/>
  <c r="F699" i="5"/>
  <c r="E731" i="5"/>
  <c r="X731" i="5" s="1"/>
  <c r="R731" i="5"/>
  <c r="H731" i="5"/>
  <c r="F731" i="5"/>
  <c r="I731" i="5"/>
  <c r="J731" i="5"/>
  <c r="G731" i="5"/>
  <c r="E763" i="5"/>
  <c r="X763" i="5" s="1"/>
  <c r="J763" i="5"/>
  <c r="R763" i="5"/>
  <c r="F763" i="5"/>
  <c r="G763" i="5"/>
  <c r="I763" i="5"/>
  <c r="H763" i="5"/>
  <c r="E795" i="5"/>
  <c r="X795" i="5" s="1"/>
  <c r="G795" i="5"/>
  <c r="I795" i="5"/>
  <c r="H795" i="5"/>
  <c r="F795" i="5"/>
  <c r="R795" i="5"/>
  <c r="J795" i="5"/>
  <c r="E827" i="5"/>
  <c r="X827" i="5" s="1"/>
  <c r="H827" i="5"/>
  <c r="G827" i="5"/>
  <c r="I827" i="5"/>
  <c r="R827" i="5"/>
  <c r="J827" i="5"/>
  <c r="F827" i="5"/>
  <c r="E859" i="5"/>
  <c r="X859" i="5" s="1"/>
  <c r="I859" i="5"/>
  <c r="R859" i="5"/>
  <c r="G859" i="5"/>
  <c r="H859" i="5"/>
  <c r="J859" i="5"/>
  <c r="F859" i="5"/>
  <c r="E891" i="5"/>
  <c r="X891" i="5" s="1"/>
  <c r="G891" i="5"/>
  <c r="H891" i="5"/>
  <c r="J891" i="5"/>
  <c r="F891" i="5"/>
  <c r="R891" i="5"/>
  <c r="I891" i="5"/>
  <c r="E923" i="5"/>
  <c r="X923" i="5" s="1"/>
  <c r="H923" i="5"/>
  <c r="J923" i="5"/>
  <c r="F923" i="5"/>
  <c r="G923" i="5"/>
  <c r="R923" i="5"/>
  <c r="I923" i="5"/>
  <c r="E955" i="5"/>
  <c r="X955" i="5" s="1"/>
  <c r="H955" i="5"/>
  <c r="R955" i="5"/>
  <c r="J955" i="5"/>
  <c r="G955" i="5"/>
  <c r="F955" i="5"/>
  <c r="I955" i="5"/>
  <c r="E987" i="5"/>
  <c r="X987" i="5" s="1"/>
  <c r="J987" i="5"/>
  <c r="F987" i="5"/>
  <c r="G987" i="5"/>
  <c r="I987" i="5"/>
  <c r="R987" i="5"/>
  <c r="H987" i="5"/>
  <c r="E1019" i="5"/>
  <c r="X1019" i="5" s="1"/>
  <c r="F1019" i="5"/>
  <c r="G1019" i="5"/>
  <c r="I1019" i="5"/>
  <c r="R1019" i="5"/>
  <c r="J1019" i="5"/>
  <c r="H1019" i="5"/>
  <c r="E1051" i="5"/>
  <c r="X1051" i="5" s="1"/>
  <c r="J1051" i="5"/>
  <c r="G1051" i="5"/>
  <c r="H1051" i="5"/>
  <c r="F1051" i="5"/>
  <c r="R1051" i="5"/>
  <c r="I1051" i="5"/>
  <c r="E1083" i="5"/>
  <c r="X1083" i="5" s="1"/>
  <c r="J1083" i="5"/>
  <c r="F1083" i="5"/>
  <c r="G1083" i="5"/>
  <c r="R1083" i="5"/>
  <c r="H1083" i="5"/>
  <c r="I1083" i="5"/>
  <c r="E1115" i="5"/>
  <c r="X1115" i="5" s="1"/>
  <c r="J1115" i="5"/>
  <c r="I1115" i="5"/>
  <c r="F1115" i="5"/>
  <c r="R1115" i="5"/>
  <c r="H1115" i="5"/>
  <c r="G1115" i="5"/>
  <c r="E1147" i="5"/>
  <c r="X1147" i="5" s="1"/>
  <c r="J1147" i="5"/>
  <c r="R1147" i="5"/>
  <c r="G1147" i="5"/>
  <c r="F1147" i="5"/>
  <c r="I1147" i="5"/>
  <c r="H1147" i="5"/>
  <c r="E1179" i="5"/>
  <c r="X1179" i="5" s="1"/>
  <c r="F1179" i="5"/>
  <c r="I1179" i="5"/>
  <c r="G1179" i="5"/>
  <c r="J1179" i="5"/>
  <c r="H1179" i="5"/>
  <c r="R1179" i="5"/>
  <c r="E1219" i="5"/>
  <c r="X1219" i="5" s="1"/>
  <c r="J1219" i="5"/>
  <c r="G1219" i="5"/>
  <c r="R1219" i="5"/>
  <c r="F1219" i="5"/>
  <c r="I1219" i="5"/>
  <c r="H1219" i="5"/>
  <c r="E1283" i="5"/>
  <c r="X1283" i="5" s="1"/>
  <c r="G1283" i="5"/>
  <c r="R1283" i="5"/>
  <c r="H1283" i="5"/>
  <c r="F1283" i="5"/>
  <c r="I1283" i="5"/>
  <c r="J1283" i="5"/>
  <c r="E1387" i="5"/>
  <c r="X1387" i="5" s="1"/>
  <c r="J1387" i="5"/>
  <c r="R1387" i="5"/>
  <c r="G1387" i="5"/>
  <c r="H1387" i="5"/>
  <c r="F1387" i="5"/>
  <c r="I1387" i="5"/>
  <c r="E1451" i="5"/>
  <c r="X1451" i="5" s="1"/>
  <c r="H1451" i="5"/>
  <c r="F1451" i="5"/>
  <c r="G1451" i="5"/>
  <c r="J1451" i="5"/>
  <c r="I1451" i="5"/>
  <c r="R1451" i="5"/>
  <c r="E1595" i="5"/>
  <c r="X1595" i="5" s="1"/>
  <c r="R1595" i="5"/>
  <c r="H1595" i="5"/>
  <c r="F1595" i="5"/>
  <c r="I1595" i="5"/>
  <c r="G1595" i="5"/>
  <c r="J1595" i="5"/>
  <c r="E1627" i="5"/>
  <c r="X1627" i="5" s="1"/>
  <c r="R1627" i="5"/>
  <c r="H1627" i="5"/>
  <c r="I1627" i="5"/>
  <c r="F1627" i="5"/>
  <c r="G1627" i="5"/>
  <c r="J1627" i="5"/>
  <c r="E1659" i="5"/>
  <c r="X1659" i="5" s="1"/>
  <c r="F1659" i="5"/>
  <c r="J1659" i="5"/>
  <c r="R1659" i="5"/>
  <c r="G1659" i="5"/>
  <c r="I1659" i="5"/>
  <c r="H1659" i="5"/>
  <c r="E1691" i="5"/>
  <c r="X1691" i="5" s="1"/>
  <c r="G1691" i="5"/>
  <c r="H1691" i="5"/>
  <c r="I1691" i="5"/>
  <c r="F1691" i="5"/>
  <c r="J1691" i="5"/>
  <c r="R1691" i="5"/>
  <c r="E1723" i="5"/>
  <c r="X1723" i="5" s="1"/>
  <c r="J1723" i="5"/>
  <c r="R1723" i="5"/>
  <c r="F1723" i="5"/>
  <c r="I1723" i="5"/>
  <c r="G1723" i="5"/>
  <c r="H1723" i="5"/>
  <c r="E1755" i="5"/>
  <c r="X1755" i="5" s="1"/>
  <c r="F1755" i="5"/>
  <c r="R1755" i="5"/>
  <c r="H1755" i="5"/>
  <c r="G1755" i="5"/>
  <c r="J1755" i="5"/>
  <c r="I1755" i="5"/>
  <c r="E1787" i="5"/>
  <c r="X1787" i="5" s="1"/>
  <c r="J1787" i="5"/>
  <c r="F1787" i="5"/>
  <c r="H1787" i="5"/>
  <c r="I1787" i="5"/>
  <c r="R1787" i="5"/>
  <c r="G1787" i="5"/>
  <c r="E1819" i="5"/>
  <c r="X1819" i="5" s="1"/>
  <c r="G1819" i="5"/>
  <c r="H1819" i="5"/>
  <c r="R1819" i="5"/>
  <c r="J1819" i="5"/>
  <c r="F1819" i="5"/>
  <c r="I1819" i="5"/>
  <c r="E1851" i="5"/>
  <c r="X1851" i="5" s="1"/>
  <c r="G1851" i="5"/>
  <c r="I1851" i="5"/>
  <c r="J1851" i="5"/>
  <c r="H1851" i="5"/>
  <c r="F1851" i="5"/>
  <c r="R1851" i="5"/>
  <c r="E50" i="5"/>
  <c r="X50" i="5" s="1"/>
  <c r="J50" i="5"/>
  <c r="R50" i="5"/>
  <c r="F50" i="5"/>
  <c r="H50" i="5"/>
  <c r="I50" i="5"/>
  <c r="E74" i="5"/>
  <c r="X74" i="5" s="1"/>
  <c r="J74" i="5"/>
  <c r="H74" i="5"/>
  <c r="I74" i="5"/>
  <c r="R74" i="5"/>
  <c r="F74" i="5"/>
  <c r="E98" i="5"/>
  <c r="X98" i="5" s="1"/>
  <c r="J98" i="5"/>
  <c r="H98" i="5"/>
  <c r="F98" i="5"/>
  <c r="R98" i="5"/>
  <c r="I98" i="5"/>
  <c r="E186" i="5"/>
  <c r="X186" i="5" s="1"/>
  <c r="F186" i="5"/>
  <c r="J186" i="5"/>
  <c r="R186" i="5"/>
  <c r="I186" i="5"/>
  <c r="H186" i="5"/>
  <c r="E314" i="5"/>
  <c r="X314" i="5" s="1"/>
  <c r="J314" i="5"/>
  <c r="F314" i="5"/>
  <c r="I314" i="5"/>
  <c r="H314" i="5"/>
  <c r="G314" i="5"/>
  <c r="R314" i="5"/>
  <c r="E514" i="5"/>
  <c r="X514" i="5" s="1"/>
  <c r="J514" i="5"/>
  <c r="R514" i="5"/>
  <c r="F514" i="5"/>
  <c r="H514" i="5"/>
  <c r="I514" i="5"/>
  <c r="E538" i="5"/>
  <c r="X538" i="5" s="1"/>
  <c r="J538" i="5"/>
  <c r="F538" i="5"/>
  <c r="I538" i="5"/>
  <c r="R538" i="5"/>
  <c r="H538" i="5"/>
  <c r="E562" i="5"/>
  <c r="X562" i="5" s="1"/>
  <c r="R562" i="5"/>
  <c r="F562" i="5"/>
  <c r="H562" i="5"/>
  <c r="J562" i="5"/>
  <c r="I562" i="5"/>
  <c r="E682" i="5"/>
  <c r="X682" i="5" s="1"/>
  <c r="H682" i="5"/>
  <c r="I682" i="5"/>
  <c r="R682" i="5"/>
  <c r="J682" i="5"/>
  <c r="F682" i="5"/>
  <c r="E922" i="5"/>
  <c r="X922" i="5" s="1"/>
  <c r="J922" i="5"/>
  <c r="I922" i="5"/>
  <c r="H922" i="5"/>
  <c r="R922" i="5"/>
  <c r="F922" i="5"/>
  <c r="E1058" i="5"/>
  <c r="X1058" i="5" s="1"/>
  <c r="R1058" i="5"/>
  <c r="J1058" i="5"/>
  <c r="F1058" i="5"/>
  <c r="H1058" i="5"/>
  <c r="I1058" i="5"/>
  <c r="E1114" i="5"/>
  <c r="X1114" i="5" s="1"/>
  <c r="R1114" i="5"/>
  <c r="J1114" i="5"/>
  <c r="F1114" i="5"/>
  <c r="I1114" i="5"/>
  <c r="H1114" i="5"/>
  <c r="E1138" i="5"/>
  <c r="X1138" i="5" s="1"/>
  <c r="J1138" i="5"/>
  <c r="R1138" i="5"/>
  <c r="F1138" i="5"/>
  <c r="I1138" i="5"/>
  <c r="H1138" i="5"/>
  <c r="E1378" i="5"/>
  <c r="X1378" i="5" s="1"/>
  <c r="F1378" i="5"/>
  <c r="J1378" i="5"/>
  <c r="H1378" i="5"/>
  <c r="R1378" i="5"/>
  <c r="I1378" i="5"/>
  <c r="E1410" i="5"/>
  <c r="X1410" i="5" s="1"/>
  <c r="I1410" i="5"/>
  <c r="R1410" i="5"/>
  <c r="H1410" i="5"/>
  <c r="J1410" i="5"/>
  <c r="F1410" i="5"/>
  <c r="E1434" i="5"/>
  <c r="X1434" i="5" s="1"/>
  <c r="I1434" i="5"/>
  <c r="F1434" i="5"/>
  <c r="R1434" i="5"/>
  <c r="H1434" i="5"/>
  <c r="J1434" i="5"/>
  <c r="E1482" i="5"/>
  <c r="X1482" i="5" s="1"/>
  <c r="J1482" i="5"/>
  <c r="F1482" i="5"/>
  <c r="H1482" i="5"/>
  <c r="I1482" i="5"/>
  <c r="R1482" i="5"/>
  <c r="E1602" i="5"/>
  <c r="X1602" i="5" s="1"/>
  <c r="J1602" i="5"/>
  <c r="I1602" i="5"/>
  <c r="F1602" i="5"/>
  <c r="H1602" i="5"/>
  <c r="R1602" i="5"/>
  <c r="E1722" i="5"/>
  <c r="X1722" i="5" s="1"/>
  <c r="F1722" i="5"/>
  <c r="I1722" i="5"/>
  <c r="R1722" i="5"/>
  <c r="J1722" i="5"/>
  <c r="H1722" i="5"/>
  <c r="E1826" i="5"/>
  <c r="X1826" i="5" s="1"/>
  <c r="H1826" i="5"/>
  <c r="I1826" i="5"/>
  <c r="R1826" i="5"/>
  <c r="F1826" i="5"/>
  <c r="J1826" i="5"/>
  <c r="E1850" i="5"/>
  <c r="X1850" i="5" s="1"/>
  <c r="H1850" i="5"/>
  <c r="F1850" i="5"/>
  <c r="I1850" i="5"/>
  <c r="R1850" i="5"/>
  <c r="J1850" i="5"/>
  <c r="E1874" i="5"/>
  <c r="X1874" i="5" s="1"/>
  <c r="H1874" i="5"/>
  <c r="I1874" i="5"/>
  <c r="J1874" i="5"/>
  <c r="F1874" i="5"/>
  <c r="R1874" i="5"/>
  <c r="E1946" i="5"/>
  <c r="X1946" i="5" s="1"/>
  <c r="R1946" i="5"/>
  <c r="H1946" i="5"/>
  <c r="J1946" i="5"/>
  <c r="I1946" i="5"/>
  <c r="F1946" i="5"/>
  <c r="E1970" i="5"/>
  <c r="X1970" i="5" s="1"/>
  <c r="R1970" i="5"/>
  <c r="F1970" i="5"/>
  <c r="I1970" i="5"/>
  <c r="H1970" i="5"/>
  <c r="J1970" i="5"/>
  <c r="E1994" i="5"/>
  <c r="X1994" i="5" s="1"/>
  <c r="I1994" i="5"/>
  <c r="R1994" i="5"/>
  <c r="H1994" i="5"/>
  <c r="F1994" i="5"/>
  <c r="J1994" i="5"/>
  <c r="E2026" i="5"/>
  <c r="X2026" i="5" s="1"/>
  <c r="I2026" i="5"/>
  <c r="R2026" i="5"/>
  <c r="F2026" i="5"/>
  <c r="H2026" i="5"/>
  <c r="J2026" i="5"/>
  <c r="G2026" i="5"/>
  <c r="E2050" i="5"/>
  <c r="X2050" i="5" s="1"/>
  <c r="H2050" i="5"/>
  <c r="F2050" i="5"/>
  <c r="I2050" i="5"/>
  <c r="R2050" i="5"/>
  <c r="J2050" i="5"/>
  <c r="E2170" i="5"/>
  <c r="X2170" i="5" s="1"/>
  <c r="H2170" i="5"/>
  <c r="I2170" i="5"/>
  <c r="J2170" i="5"/>
  <c r="R2170" i="5"/>
  <c r="F2170" i="5"/>
  <c r="E2306" i="5"/>
  <c r="X2306" i="5" s="1"/>
  <c r="F2306" i="5"/>
  <c r="J2306" i="5"/>
  <c r="R2306" i="5"/>
  <c r="H2306" i="5"/>
  <c r="I2306" i="5"/>
  <c r="E2082" i="5"/>
  <c r="X2082" i="5" s="1"/>
  <c r="R2082" i="5"/>
  <c r="I2082" i="5"/>
  <c r="F2082" i="5"/>
  <c r="J2082" i="5"/>
  <c r="H2082" i="5"/>
  <c r="E2210" i="5"/>
  <c r="X2210" i="5" s="1"/>
  <c r="F2210" i="5"/>
  <c r="I2210" i="5"/>
  <c r="R2210" i="5"/>
  <c r="H2210" i="5"/>
  <c r="J2210" i="5"/>
  <c r="E2338" i="5"/>
  <c r="X2338" i="5" s="1"/>
  <c r="I2338" i="5"/>
  <c r="H2338" i="5"/>
  <c r="F2338" i="5"/>
  <c r="J2338" i="5"/>
  <c r="R2338" i="5"/>
  <c r="E2474" i="5"/>
  <c r="X2474" i="5" s="1"/>
  <c r="I2474" i="5"/>
  <c r="R2474" i="5"/>
  <c r="H2474" i="5"/>
  <c r="J2474" i="5"/>
  <c r="F2474" i="5"/>
  <c r="E1547" i="5"/>
  <c r="X1547" i="5" s="1"/>
  <c r="I1547" i="5"/>
  <c r="R1547" i="5"/>
  <c r="J1547" i="5"/>
  <c r="F1547" i="5"/>
  <c r="H1547" i="5"/>
  <c r="G1547" i="5"/>
  <c r="E1187" i="5"/>
  <c r="X1187" i="5" s="1"/>
  <c r="G1187" i="5"/>
  <c r="H1187" i="5"/>
  <c r="R1187" i="5"/>
  <c r="I1187" i="5"/>
  <c r="F1187" i="5"/>
  <c r="J1187" i="5"/>
  <c r="E1227" i="5"/>
  <c r="X1227" i="5" s="1"/>
  <c r="I1227" i="5"/>
  <c r="G1227" i="5"/>
  <c r="F1227" i="5"/>
  <c r="R1227" i="5"/>
  <c r="J1227" i="5"/>
  <c r="H1227" i="5"/>
  <c r="E1291" i="5"/>
  <c r="X1291" i="5" s="1"/>
  <c r="G1291" i="5"/>
  <c r="H1291" i="5"/>
  <c r="J1291" i="5"/>
  <c r="F1291" i="5"/>
  <c r="I1291" i="5"/>
  <c r="R1291" i="5"/>
  <c r="E1363" i="5"/>
  <c r="X1363" i="5" s="1"/>
  <c r="J1363" i="5"/>
  <c r="F1363" i="5"/>
  <c r="I1363" i="5"/>
  <c r="G1363" i="5"/>
  <c r="R1363" i="5"/>
  <c r="H1363" i="5"/>
  <c r="E1395" i="5"/>
  <c r="X1395" i="5" s="1"/>
  <c r="H1395" i="5"/>
  <c r="J1395" i="5"/>
  <c r="F1395" i="5"/>
  <c r="R1395" i="5"/>
  <c r="G1395" i="5"/>
  <c r="I1395" i="5"/>
  <c r="E1427" i="5"/>
  <c r="X1427" i="5" s="1"/>
  <c r="R1427" i="5"/>
  <c r="G1427" i="5"/>
  <c r="F1427" i="5"/>
  <c r="I1427" i="5"/>
  <c r="H1427" i="5"/>
  <c r="J1427" i="5"/>
  <c r="E1467" i="5"/>
  <c r="X1467" i="5" s="1"/>
  <c r="I1467" i="5"/>
  <c r="R1467" i="5"/>
  <c r="J1467" i="5"/>
  <c r="G1467" i="5"/>
  <c r="H1467" i="5"/>
  <c r="F1467" i="5"/>
  <c r="E1531" i="5"/>
  <c r="X1531" i="5" s="1"/>
  <c r="I1531" i="5"/>
  <c r="H1531" i="5"/>
  <c r="R1531" i="5"/>
  <c r="J1531" i="5"/>
  <c r="G1531" i="5"/>
  <c r="F1531" i="5"/>
  <c r="E1699" i="5"/>
  <c r="X1699" i="5" s="1"/>
  <c r="F1699" i="5"/>
  <c r="J1699" i="5"/>
  <c r="R1699" i="5"/>
  <c r="G1699" i="5"/>
  <c r="H1699" i="5"/>
  <c r="I1699" i="5"/>
  <c r="E1731" i="5"/>
  <c r="X1731" i="5" s="1"/>
  <c r="R1731" i="5"/>
  <c r="H1731" i="5"/>
  <c r="J1731" i="5"/>
  <c r="G1731" i="5"/>
  <c r="I1731" i="5"/>
  <c r="F1731" i="5"/>
  <c r="E1763" i="5"/>
  <c r="X1763" i="5" s="1"/>
  <c r="J1763" i="5"/>
  <c r="I1763" i="5"/>
  <c r="R1763" i="5"/>
  <c r="F1763" i="5"/>
  <c r="G1763" i="5"/>
  <c r="H1763" i="5"/>
  <c r="I1795" i="5"/>
  <c r="E1795" i="5"/>
  <c r="X1795" i="5" s="1"/>
  <c r="J1795" i="5"/>
  <c r="H1795" i="5"/>
  <c r="G1795" i="5"/>
  <c r="F1795" i="5"/>
  <c r="R1795" i="5"/>
  <c r="E1827" i="5"/>
  <c r="X1827" i="5" s="1"/>
  <c r="R1827" i="5"/>
  <c r="J1827" i="5"/>
  <c r="F1827" i="5"/>
  <c r="I1827" i="5"/>
  <c r="H1827" i="5"/>
  <c r="G1827" i="5"/>
  <c r="E1867" i="5"/>
  <c r="X1867" i="5" s="1"/>
  <c r="R1867" i="5"/>
  <c r="G1867" i="5"/>
  <c r="H1867" i="5"/>
  <c r="I1867" i="5"/>
  <c r="F1867" i="5"/>
  <c r="J1867" i="5"/>
  <c r="E122" i="5"/>
  <c r="X122" i="5" s="1"/>
  <c r="J122" i="5"/>
  <c r="H122" i="5"/>
  <c r="F122" i="5"/>
  <c r="R122" i="5"/>
  <c r="I122" i="5"/>
  <c r="E218" i="5"/>
  <c r="X218" i="5" s="1"/>
  <c r="J218" i="5"/>
  <c r="F218" i="5"/>
  <c r="H218" i="5"/>
  <c r="I218" i="5"/>
  <c r="R218" i="5"/>
  <c r="E242" i="5"/>
  <c r="X242" i="5" s="1"/>
  <c r="J242" i="5"/>
  <c r="H242" i="5"/>
  <c r="R242" i="5"/>
  <c r="F242" i="5"/>
  <c r="I242" i="5"/>
  <c r="E266" i="5"/>
  <c r="X266" i="5" s="1"/>
  <c r="H266" i="5"/>
  <c r="J266" i="5"/>
  <c r="I266" i="5"/>
  <c r="R266" i="5"/>
  <c r="F266" i="5"/>
  <c r="E290" i="5"/>
  <c r="X290" i="5" s="1"/>
  <c r="J290" i="5"/>
  <c r="H290" i="5"/>
  <c r="R290" i="5"/>
  <c r="F290" i="5"/>
  <c r="I290" i="5"/>
  <c r="E370" i="5"/>
  <c r="X370" i="5" s="1"/>
  <c r="R370" i="5"/>
  <c r="J370" i="5"/>
  <c r="I370" i="5"/>
  <c r="H370" i="5"/>
  <c r="F370" i="5"/>
  <c r="E394" i="5"/>
  <c r="X394" i="5" s="1"/>
  <c r="J394" i="5"/>
  <c r="I394" i="5"/>
  <c r="H394" i="5"/>
  <c r="R394" i="5"/>
  <c r="G394" i="5"/>
  <c r="F394" i="5"/>
  <c r="E418" i="5"/>
  <c r="X418" i="5" s="1"/>
  <c r="R418" i="5"/>
  <c r="F418" i="5"/>
  <c r="J418" i="5"/>
  <c r="I418" i="5"/>
  <c r="H418" i="5"/>
  <c r="E442" i="5"/>
  <c r="X442" i="5" s="1"/>
  <c r="F442" i="5"/>
  <c r="H442" i="5"/>
  <c r="I442" i="5"/>
  <c r="R442" i="5"/>
  <c r="J442" i="5"/>
  <c r="E466" i="5"/>
  <c r="X466" i="5" s="1"/>
  <c r="J466" i="5"/>
  <c r="H466" i="5"/>
  <c r="F466" i="5"/>
  <c r="I466" i="5"/>
  <c r="R466" i="5"/>
  <c r="E490" i="5"/>
  <c r="X490" i="5" s="1"/>
  <c r="J490" i="5"/>
  <c r="F490" i="5"/>
  <c r="H490" i="5"/>
  <c r="R490" i="5"/>
  <c r="I490" i="5"/>
  <c r="E586" i="5"/>
  <c r="X586" i="5" s="1"/>
  <c r="I586" i="5"/>
  <c r="J586" i="5"/>
  <c r="R586" i="5"/>
  <c r="H586" i="5"/>
  <c r="F586" i="5"/>
  <c r="E610" i="5"/>
  <c r="X610" i="5" s="1"/>
  <c r="R610" i="5"/>
  <c r="H610" i="5"/>
  <c r="J610" i="5"/>
  <c r="I610" i="5"/>
  <c r="F610" i="5"/>
  <c r="E658" i="5"/>
  <c r="X658" i="5" s="1"/>
  <c r="F658" i="5"/>
  <c r="I658" i="5"/>
  <c r="J658" i="5"/>
  <c r="R658" i="5"/>
  <c r="H658" i="5"/>
  <c r="E706" i="5"/>
  <c r="X706" i="5" s="1"/>
  <c r="J706" i="5"/>
  <c r="I706" i="5"/>
  <c r="H706" i="5"/>
  <c r="F706" i="5"/>
  <c r="R706" i="5"/>
  <c r="E730" i="5"/>
  <c r="X730" i="5" s="1"/>
  <c r="H730" i="5"/>
  <c r="R730" i="5"/>
  <c r="I730" i="5"/>
  <c r="J730" i="5"/>
  <c r="F730" i="5"/>
  <c r="E754" i="5"/>
  <c r="X754" i="5" s="1"/>
  <c r="I754" i="5"/>
  <c r="H754" i="5"/>
  <c r="J754" i="5"/>
  <c r="R754" i="5"/>
  <c r="F754" i="5"/>
  <c r="E778" i="5"/>
  <c r="X778" i="5" s="1"/>
  <c r="F778" i="5"/>
  <c r="R778" i="5"/>
  <c r="J778" i="5"/>
  <c r="I778" i="5"/>
  <c r="H778" i="5"/>
  <c r="E850" i="5"/>
  <c r="X850" i="5" s="1"/>
  <c r="H850" i="5"/>
  <c r="R850" i="5"/>
  <c r="J850" i="5"/>
  <c r="F850" i="5"/>
  <c r="I850" i="5"/>
  <c r="E898" i="5"/>
  <c r="X898" i="5" s="1"/>
  <c r="F898" i="5"/>
  <c r="I898" i="5"/>
  <c r="J898" i="5"/>
  <c r="R898" i="5"/>
  <c r="H898" i="5"/>
  <c r="E946" i="5"/>
  <c r="X946" i="5" s="1"/>
  <c r="F946" i="5"/>
  <c r="R946" i="5"/>
  <c r="J946" i="5"/>
  <c r="I946" i="5"/>
  <c r="H946" i="5"/>
  <c r="E1090" i="5"/>
  <c r="X1090" i="5" s="1"/>
  <c r="J1090" i="5"/>
  <c r="H1090" i="5"/>
  <c r="F1090" i="5"/>
  <c r="I1090" i="5"/>
  <c r="R1090" i="5"/>
  <c r="E1162" i="5"/>
  <c r="X1162" i="5" s="1"/>
  <c r="I1162" i="5"/>
  <c r="R1162" i="5"/>
  <c r="H1162" i="5"/>
  <c r="J1162" i="5"/>
  <c r="F1162" i="5"/>
  <c r="E1186" i="5"/>
  <c r="X1186" i="5" s="1"/>
  <c r="I1186" i="5"/>
  <c r="J1186" i="5"/>
  <c r="R1186" i="5"/>
  <c r="F1186" i="5"/>
  <c r="H1186" i="5"/>
  <c r="E1210" i="5"/>
  <c r="X1210" i="5" s="1"/>
  <c r="R1210" i="5"/>
  <c r="H1210" i="5"/>
  <c r="J1210" i="5"/>
  <c r="I1210" i="5"/>
  <c r="F1210" i="5"/>
  <c r="E1258" i="5"/>
  <c r="X1258" i="5" s="1"/>
  <c r="J1258" i="5"/>
  <c r="F1258" i="5"/>
  <c r="I1258" i="5"/>
  <c r="R1258" i="5"/>
  <c r="H1258" i="5"/>
  <c r="E1282" i="5"/>
  <c r="X1282" i="5" s="1"/>
  <c r="F1282" i="5"/>
  <c r="H1282" i="5"/>
  <c r="I1282" i="5"/>
  <c r="R1282" i="5"/>
  <c r="J1282" i="5"/>
  <c r="E1306" i="5"/>
  <c r="X1306" i="5" s="1"/>
  <c r="J1306" i="5"/>
  <c r="R1306" i="5"/>
  <c r="I1306" i="5"/>
  <c r="H1306" i="5"/>
  <c r="F1306" i="5"/>
  <c r="E1330" i="5"/>
  <c r="X1330" i="5" s="1"/>
  <c r="R1330" i="5"/>
  <c r="I1330" i="5"/>
  <c r="F1330" i="5"/>
  <c r="H1330" i="5"/>
  <c r="J1330" i="5"/>
  <c r="E1354" i="5"/>
  <c r="X1354" i="5" s="1"/>
  <c r="H1354" i="5"/>
  <c r="R1354" i="5"/>
  <c r="I1354" i="5"/>
  <c r="F1354" i="5"/>
  <c r="J1354" i="5"/>
  <c r="E1458" i="5"/>
  <c r="X1458" i="5" s="1"/>
  <c r="I1458" i="5"/>
  <c r="R1458" i="5"/>
  <c r="J1458" i="5"/>
  <c r="F1458" i="5"/>
  <c r="H1458" i="5"/>
  <c r="E1514" i="5"/>
  <c r="X1514" i="5" s="1"/>
  <c r="J1514" i="5"/>
  <c r="H1514" i="5"/>
  <c r="I1514" i="5"/>
  <c r="F1514" i="5"/>
  <c r="R1514" i="5"/>
  <c r="G1514" i="5"/>
  <c r="E1538" i="5"/>
  <c r="X1538" i="5" s="1"/>
  <c r="H1538" i="5"/>
  <c r="J1538" i="5"/>
  <c r="F1538" i="5"/>
  <c r="R1538" i="5"/>
  <c r="I1538" i="5"/>
  <c r="E1626" i="5"/>
  <c r="X1626" i="5" s="1"/>
  <c r="H1626" i="5"/>
  <c r="R1626" i="5"/>
  <c r="F1626" i="5"/>
  <c r="J1626" i="5"/>
  <c r="I1626" i="5"/>
  <c r="E1650" i="5"/>
  <c r="X1650" i="5" s="1"/>
  <c r="H1650" i="5"/>
  <c r="J1650" i="5"/>
  <c r="R1650" i="5"/>
  <c r="I1650" i="5"/>
  <c r="F1650" i="5"/>
  <c r="E1674" i="5"/>
  <c r="X1674" i="5" s="1"/>
  <c r="J1674" i="5"/>
  <c r="R1674" i="5"/>
  <c r="H1674" i="5"/>
  <c r="I1674" i="5"/>
  <c r="F1674" i="5"/>
  <c r="E1698" i="5"/>
  <c r="X1698" i="5" s="1"/>
  <c r="F1698" i="5"/>
  <c r="I1698" i="5"/>
  <c r="R1698" i="5"/>
  <c r="J1698" i="5"/>
  <c r="H1698" i="5"/>
  <c r="E1802" i="5"/>
  <c r="X1802" i="5" s="1"/>
  <c r="F1802" i="5"/>
  <c r="I1802" i="5"/>
  <c r="H1802" i="5"/>
  <c r="J1802" i="5"/>
  <c r="R1802" i="5"/>
  <c r="G1802" i="5"/>
  <c r="E1898" i="5"/>
  <c r="X1898" i="5" s="1"/>
  <c r="H1898" i="5"/>
  <c r="F1898" i="5"/>
  <c r="J1898" i="5"/>
  <c r="R1898" i="5"/>
  <c r="I1898" i="5"/>
  <c r="E1922" i="5"/>
  <c r="X1922" i="5" s="1"/>
  <c r="H1922" i="5"/>
  <c r="R1922" i="5"/>
  <c r="F1922" i="5"/>
  <c r="I1922" i="5"/>
  <c r="J1922" i="5"/>
  <c r="E2090" i="5"/>
  <c r="X2090" i="5" s="1"/>
  <c r="F2090" i="5"/>
  <c r="J2090" i="5"/>
  <c r="I2090" i="5"/>
  <c r="R2090" i="5"/>
  <c r="H2090" i="5"/>
  <c r="E2218" i="5"/>
  <c r="X2218" i="5" s="1"/>
  <c r="H2218" i="5"/>
  <c r="F2218" i="5"/>
  <c r="I2218" i="5"/>
  <c r="R2218" i="5"/>
  <c r="J2218" i="5"/>
  <c r="E2362" i="5"/>
  <c r="X2362" i="5" s="1"/>
  <c r="I2362" i="5"/>
  <c r="R2362" i="5"/>
  <c r="H2362" i="5"/>
  <c r="F2362" i="5"/>
  <c r="J2362" i="5"/>
  <c r="E2130" i="5"/>
  <c r="X2130" i="5" s="1"/>
  <c r="I2130" i="5"/>
  <c r="H2130" i="5"/>
  <c r="R2130" i="5"/>
  <c r="J2130" i="5"/>
  <c r="F2130" i="5"/>
  <c r="E2266" i="5"/>
  <c r="X2266" i="5" s="1"/>
  <c r="I2266" i="5"/>
  <c r="F2266" i="5"/>
  <c r="R2266" i="5"/>
  <c r="H2266" i="5"/>
  <c r="J2266" i="5"/>
  <c r="E2386" i="5"/>
  <c r="X2386" i="5" s="1"/>
  <c r="R2386" i="5"/>
  <c r="H2386" i="5"/>
  <c r="I2386" i="5"/>
  <c r="F2386" i="5"/>
  <c r="J2386" i="5"/>
  <c r="E1859" i="5"/>
  <c r="X1859" i="5" s="1"/>
  <c r="I1859" i="5"/>
  <c r="G1859" i="5"/>
  <c r="R1859" i="5"/>
  <c r="H1859" i="5"/>
  <c r="F1859" i="5"/>
  <c r="J1859" i="5"/>
  <c r="E1203" i="5"/>
  <c r="X1203" i="5" s="1"/>
  <c r="F1203" i="5"/>
  <c r="H1203" i="5"/>
  <c r="I1203" i="5"/>
  <c r="R1203" i="5"/>
  <c r="J1203" i="5"/>
  <c r="G1203" i="5"/>
  <c r="E195" i="5"/>
  <c r="X195" i="5" s="1"/>
  <c r="J195" i="5"/>
  <c r="H195" i="5"/>
  <c r="R195" i="5"/>
  <c r="G195" i="5"/>
  <c r="I195" i="5"/>
  <c r="F195" i="5"/>
  <c r="E227" i="5"/>
  <c r="X227" i="5" s="1"/>
  <c r="J227" i="5"/>
  <c r="F227" i="5"/>
  <c r="H227" i="5"/>
  <c r="I227" i="5"/>
  <c r="G227" i="5"/>
  <c r="R227" i="5"/>
  <c r="E259" i="5"/>
  <c r="X259" i="5" s="1"/>
  <c r="J259" i="5"/>
  <c r="H259" i="5"/>
  <c r="F259" i="5"/>
  <c r="R259" i="5"/>
  <c r="G259" i="5"/>
  <c r="I259" i="5"/>
  <c r="E291" i="5"/>
  <c r="X291" i="5" s="1"/>
  <c r="J291" i="5"/>
  <c r="G291" i="5"/>
  <c r="R291" i="5"/>
  <c r="H291" i="5"/>
  <c r="F291" i="5"/>
  <c r="I291" i="5"/>
  <c r="E323" i="5"/>
  <c r="X323" i="5" s="1"/>
  <c r="H323" i="5"/>
  <c r="J323" i="5"/>
  <c r="R323" i="5"/>
  <c r="F323" i="5"/>
  <c r="G323" i="5"/>
  <c r="I323" i="5"/>
  <c r="E355" i="5"/>
  <c r="X355" i="5" s="1"/>
  <c r="J355" i="5"/>
  <c r="F355" i="5"/>
  <c r="R355" i="5"/>
  <c r="I355" i="5"/>
  <c r="G355" i="5"/>
  <c r="H355" i="5"/>
  <c r="E387" i="5"/>
  <c r="X387" i="5" s="1"/>
  <c r="J387" i="5"/>
  <c r="R387" i="5"/>
  <c r="G387" i="5"/>
  <c r="F387" i="5"/>
  <c r="H387" i="5"/>
  <c r="I387" i="5"/>
  <c r="E419" i="5"/>
  <c r="X419" i="5" s="1"/>
  <c r="F419" i="5"/>
  <c r="R419" i="5"/>
  <c r="H419" i="5"/>
  <c r="G419" i="5"/>
  <c r="J419" i="5"/>
  <c r="I419" i="5"/>
  <c r="E451" i="5"/>
  <c r="X451" i="5" s="1"/>
  <c r="J451" i="5"/>
  <c r="R451" i="5"/>
  <c r="F451" i="5"/>
  <c r="H451" i="5"/>
  <c r="G451" i="5"/>
  <c r="I451" i="5"/>
  <c r="E483" i="5"/>
  <c r="X483" i="5" s="1"/>
  <c r="J483" i="5"/>
  <c r="I483" i="5"/>
  <c r="H483" i="5"/>
  <c r="R483" i="5"/>
  <c r="F483" i="5"/>
  <c r="G483" i="5"/>
  <c r="E515" i="5"/>
  <c r="X515" i="5" s="1"/>
  <c r="H515" i="5"/>
  <c r="F515" i="5"/>
  <c r="J515" i="5"/>
  <c r="R515" i="5"/>
  <c r="G515" i="5"/>
  <c r="I515" i="5"/>
  <c r="E547" i="5"/>
  <c r="X547" i="5" s="1"/>
  <c r="G547" i="5"/>
  <c r="J547" i="5"/>
  <c r="R547" i="5"/>
  <c r="I547" i="5"/>
  <c r="F547" i="5"/>
  <c r="H547" i="5"/>
  <c r="E579" i="5"/>
  <c r="X579" i="5" s="1"/>
  <c r="F579" i="5"/>
  <c r="J579" i="5"/>
  <c r="R579" i="5"/>
  <c r="I579" i="5"/>
  <c r="G579" i="5"/>
  <c r="H579" i="5"/>
  <c r="E611" i="5"/>
  <c r="X611" i="5" s="1"/>
  <c r="I611" i="5"/>
  <c r="R611" i="5"/>
  <c r="G611" i="5"/>
  <c r="H611" i="5"/>
  <c r="J611" i="5"/>
  <c r="F611" i="5"/>
  <c r="E643" i="5"/>
  <c r="X643" i="5" s="1"/>
  <c r="I643" i="5"/>
  <c r="R643" i="5"/>
  <c r="J643" i="5"/>
  <c r="G643" i="5"/>
  <c r="H643" i="5"/>
  <c r="F643" i="5"/>
  <c r="E675" i="5"/>
  <c r="X675" i="5" s="1"/>
  <c r="R675" i="5"/>
  <c r="I675" i="5"/>
  <c r="J675" i="5"/>
  <c r="F675" i="5"/>
  <c r="G675" i="5"/>
  <c r="H675" i="5"/>
  <c r="E707" i="5"/>
  <c r="X707" i="5" s="1"/>
  <c r="G707" i="5"/>
  <c r="H707" i="5"/>
  <c r="F707" i="5"/>
  <c r="R707" i="5"/>
  <c r="I707" i="5"/>
  <c r="J707" i="5"/>
  <c r="E739" i="5"/>
  <c r="X739" i="5" s="1"/>
  <c r="F739" i="5"/>
  <c r="I739" i="5"/>
  <c r="H739" i="5"/>
  <c r="J739" i="5"/>
  <c r="R739" i="5"/>
  <c r="G739" i="5"/>
  <c r="E771" i="5"/>
  <c r="X771" i="5" s="1"/>
  <c r="F771" i="5"/>
  <c r="R771" i="5"/>
  <c r="G771" i="5"/>
  <c r="H771" i="5"/>
  <c r="I771" i="5"/>
  <c r="J771" i="5"/>
  <c r="E803" i="5"/>
  <c r="X803" i="5" s="1"/>
  <c r="G803" i="5"/>
  <c r="H803" i="5"/>
  <c r="I803" i="5"/>
  <c r="J803" i="5"/>
  <c r="F803" i="5"/>
  <c r="R803" i="5"/>
  <c r="E835" i="5"/>
  <c r="X835" i="5" s="1"/>
  <c r="F835" i="5"/>
  <c r="H835" i="5"/>
  <c r="I835" i="5"/>
  <c r="J835" i="5"/>
  <c r="R835" i="5"/>
  <c r="G835" i="5"/>
  <c r="E867" i="5"/>
  <c r="X867" i="5" s="1"/>
  <c r="F867" i="5"/>
  <c r="G867" i="5"/>
  <c r="J867" i="5"/>
  <c r="R867" i="5"/>
  <c r="H867" i="5"/>
  <c r="I867" i="5"/>
  <c r="E899" i="5"/>
  <c r="X899" i="5" s="1"/>
  <c r="J899" i="5"/>
  <c r="F899" i="5"/>
  <c r="R899" i="5"/>
  <c r="H899" i="5"/>
  <c r="I899" i="5"/>
  <c r="G899" i="5"/>
  <c r="E931" i="5"/>
  <c r="X931" i="5" s="1"/>
  <c r="I931" i="5"/>
  <c r="G931" i="5"/>
  <c r="H931" i="5"/>
  <c r="J931" i="5"/>
  <c r="R931" i="5"/>
  <c r="F931" i="5"/>
  <c r="E963" i="5"/>
  <c r="X963" i="5" s="1"/>
  <c r="R963" i="5"/>
  <c r="H963" i="5"/>
  <c r="I963" i="5"/>
  <c r="G963" i="5"/>
  <c r="F963" i="5"/>
  <c r="J963" i="5"/>
  <c r="E995" i="5"/>
  <c r="X995" i="5" s="1"/>
  <c r="G995" i="5"/>
  <c r="J995" i="5"/>
  <c r="H995" i="5"/>
  <c r="I995" i="5"/>
  <c r="R995" i="5"/>
  <c r="F995" i="5"/>
  <c r="E1027" i="5"/>
  <c r="X1027" i="5" s="1"/>
  <c r="I1027" i="5"/>
  <c r="F1027" i="5"/>
  <c r="H1027" i="5"/>
  <c r="G1027" i="5"/>
  <c r="J1027" i="5"/>
  <c r="R1027" i="5"/>
  <c r="E1059" i="5"/>
  <c r="X1059" i="5" s="1"/>
  <c r="J1059" i="5"/>
  <c r="R1059" i="5"/>
  <c r="F1059" i="5"/>
  <c r="H1059" i="5"/>
  <c r="I1059" i="5"/>
  <c r="G1059" i="5"/>
  <c r="E1091" i="5"/>
  <c r="X1091" i="5" s="1"/>
  <c r="F1091" i="5"/>
  <c r="H1091" i="5"/>
  <c r="R1091" i="5"/>
  <c r="I1091" i="5"/>
  <c r="J1091" i="5"/>
  <c r="G1091" i="5"/>
  <c r="E1123" i="5"/>
  <c r="X1123" i="5" s="1"/>
  <c r="H1123" i="5"/>
  <c r="F1123" i="5"/>
  <c r="G1123" i="5"/>
  <c r="R1123" i="5"/>
  <c r="J1123" i="5"/>
  <c r="I1123" i="5"/>
  <c r="E1155" i="5"/>
  <c r="X1155" i="5" s="1"/>
  <c r="I1155" i="5"/>
  <c r="R1155" i="5"/>
  <c r="H1155" i="5"/>
  <c r="F1155" i="5"/>
  <c r="G1155" i="5"/>
  <c r="J1155" i="5"/>
  <c r="E1259" i="5"/>
  <c r="X1259" i="5" s="1"/>
  <c r="I1259" i="5"/>
  <c r="J1259" i="5"/>
  <c r="H1259" i="5"/>
  <c r="F1259" i="5"/>
  <c r="R1259" i="5"/>
  <c r="G1259" i="5"/>
  <c r="E1323" i="5"/>
  <c r="X1323" i="5" s="1"/>
  <c r="F1323" i="5"/>
  <c r="H1323" i="5"/>
  <c r="G1323" i="5"/>
  <c r="I1323" i="5"/>
  <c r="R1323" i="5"/>
  <c r="J1323" i="5"/>
  <c r="E1499" i="5"/>
  <c r="X1499" i="5" s="1"/>
  <c r="F1499" i="5"/>
  <c r="R1499" i="5"/>
  <c r="I1499" i="5"/>
  <c r="G1499" i="5"/>
  <c r="H1499" i="5"/>
  <c r="J1499" i="5"/>
  <c r="E1571" i="5"/>
  <c r="X1571" i="5" s="1"/>
  <c r="J1571" i="5"/>
  <c r="I1571" i="5"/>
  <c r="R1571" i="5"/>
  <c r="F1571" i="5"/>
  <c r="H1571" i="5"/>
  <c r="G1571" i="5"/>
  <c r="E1603" i="5"/>
  <c r="X1603" i="5" s="1"/>
  <c r="G1603" i="5"/>
  <c r="F1603" i="5"/>
  <c r="I1603" i="5"/>
  <c r="J1603" i="5"/>
  <c r="R1603" i="5"/>
  <c r="H1603" i="5"/>
  <c r="E1635" i="5"/>
  <c r="X1635" i="5" s="1"/>
  <c r="R1635" i="5"/>
  <c r="F1635" i="5"/>
  <c r="G1635" i="5"/>
  <c r="I1635" i="5"/>
  <c r="J1635" i="5"/>
  <c r="H1635" i="5"/>
  <c r="E1667" i="5"/>
  <c r="X1667" i="5" s="1"/>
  <c r="F1667" i="5"/>
  <c r="I1667" i="5"/>
  <c r="R1667" i="5"/>
  <c r="G1667" i="5"/>
  <c r="J1667" i="5"/>
  <c r="H1667" i="5"/>
  <c r="E1907" i="5"/>
  <c r="X1907" i="5" s="1"/>
  <c r="G1907" i="5"/>
  <c r="F1907" i="5"/>
  <c r="R1907" i="5"/>
  <c r="I1907" i="5"/>
  <c r="H1907" i="5"/>
  <c r="J1907" i="5"/>
  <c r="E146" i="5"/>
  <c r="X146" i="5" s="1"/>
  <c r="I146" i="5"/>
  <c r="J146" i="5"/>
  <c r="R146" i="5"/>
  <c r="F146" i="5"/>
  <c r="H146" i="5"/>
  <c r="E170" i="5"/>
  <c r="X170" i="5" s="1"/>
  <c r="J170" i="5"/>
  <c r="H170" i="5"/>
  <c r="I170" i="5"/>
  <c r="R170" i="5"/>
  <c r="F170" i="5"/>
  <c r="E322" i="5"/>
  <c r="X322" i="5" s="1"/>
  <c r="J322" i="5"/>
  <c r="F322" i="5"/>
  <c r="I322" i="5"/>
  <c r="H322" i="5"/>
  <c r="G322" i="5"/>
  <c r="R322" i="5"/>
  <c r="E346" i="5"/>
  <c r="X346" i="5" s="1"/>
  <c r="J346" i="5"/>
  <c r="H346" i="5"/>
  <c r="I346" i="5"/>
  <c r="R346" i="5"/>
  <c r="F346" i="5"/>
  <c r="E634" i="5"/>
  <c r="X634" i="5" s="1"/>
  <c r="J634" i="5"/>
  <c r="F634" i="5"/>
  <c r="H634" i="5"/>
  <c r="R634" i="5"/>
  <c r="I634" i="5"/>
  <c r="E802" i="5"/>
  <c r="X802" i="5" s="1"/>
  <c r="I802" i="5"/>
  <c r="J802" i="5"/>
  <c r="F802" i="5"/>
  <c r="R802" i="5"/>
  <c r="H802" i="5"/>
  <c r="E826" i="5"/>
  <c r="X826" i="5" s="1"/>
  <c r="R826" i="5"/>
  <c r="F826" i="5"/>
  <c r="H826" i="5"/>
  <c r="I826" i="5"/>
  <c r="J826" i="5"/>
  <c r="E874" i="5"/>
  <c r="X874" i="5" s="1"/>
  <c r="H874" i="5"/>
  <c r="R874" i="5"/>
  <c r="F874" i="5"/>
  <c r="J874" i="5"/>
  <c r="I874" i="5"/>
  <c r="E970" i="5"/>
  <c r="X970" i="5" s="1"/>
  <c r="H970" i="5"/>
  <c r="R970" i="5"/>
  <c r="F970" i="5"/>
  <c r="I970" i="5"/>
  <c r="J970" i="5"/>
  <c r="E994" i="5"/>
  <c r="X994" i="5" s="1"/>
  <c r="I994" i="5"/>
  <c r="R994" i="5"/>
  <c r="H994" i="5"/>
  <c r="J994" i="5"/>
  <c r="F994" i="5"/>
  <c r="E1018" i="5"/>
  <c r="X1018" i="5" s="1"/>
  <c r="F1018" i="5"/>
  <c r="J1018" i="5"/>
  <c r="R1018" i="5"/>
  <c r="I1018" i="5"/>
  <c r="H1018" i="5"/>
  <c r="E1042" i="5"/>
  <c r="X1042" i="5" s="1"/>
  <c r="J1042" i="5"/>
  <c r="H1042" i="5"/>
  <c r="R1042" i="5"/>
  <c r="F1042" i="5"/>
  <c r="I1042" i="5"/>
  <c r="E1066" i="5"/>
  <c r="X1066" i="5" s="1"/>
  <c r="H1066" i="5"/>
  <c r="J1066" i="5"/>
  <c r="R1066" i="5"/>
  <c r="I1066" i="5"/>
  <c r="F1066" i="5"/>
  <c r="E1234" i="5"/>
  <c r="X1234" i="5" s="1"/>
  <c r="J1234" i="5"/>
  <c r="F1234" i="5"/>
  <c r="R1234" i="5"/>
  <c r="I1234" i="5"/>
  <c r="H1234" i="5"/>
  <c r="E1386" i="5"/>
  <c r="X1386" i="5" s="1"/>
  <c r="J1386" i="5"/>
  <c r="I1386" i="5"/>
  <c r="R1386" i="5"/>
  <c r="H1386" i="5"/>
  <c r="F1386" i="5"/>
  <c r="E1490" i="5"/>
  <c r="X1490" i="5" s="1"/>
  <c r="J1490" i="5"/>
  <c r="I1490" i="5"/>
  <c r="R1490" i="5"/>
  <c r="F1490" i="5"/>
  <c r="H1490" i="5"/>
  <c r="E1562" i="5"/>
  <c r="X1562" i="5" s="1"/>
  <c r="F1562" i="5"/>
  <c r="I1562" i="5"/>
  <c r="R1562" i="5"/>
  <c r="J1562" i="5"/>
  <c r="H1562" i="5"/>
  <c r="E1586" i="5"/>
  <c r="X1586" i="5" s="1"/>
  <c r="R1586" i="5"/>
  <c r="H1586" i="5"/>
  <c r="F1586" i="5"/>
  <c r="J1586" i="5"/>
  <c r="I1586" i="5"/>
  <c r="E1730" i="5"/>
  <c r="X1730" i="5" s="1"/>
  <c r="H1730" i="5"/>
  <c r="I1730" i="5"/>
  <c r="F1730" i="5"/>
  <c r="R1730" i="5"/>
  <c r="J1730" i="5"/>
  <c r="E1754" i="5"/>
  <c r="X1754" i="5" s="1"/>
  <c r="F1754" i="5"/>
  <c r="H1754" i="5"/>
  <c r="J1754" i="5"/>
  <c r="R1754" i="5"/>
  <c r="I1754" i="5"/>
  <c r="E1778" i="5"/>
  <c r="X1778" i="5" s="1"/>
  <c r="R1778" i="5"/>
  <c r="I1778" i="5"/>
  <c r="H1778" i="5"/>
  <c r="J1778" i="5"/>
  <c r="F1778" i="5"/>
  <c r="E1954" i="5"/>
  <c r="X1954" i="5" s="1"/>
  <c r="H1954" i="5"/>
  <c r="R1954" i="5"/>
  <c r="I1954" i="5"/>
  <c r="F1954" i="5"/>
  <c r="J1954" i="5"/>
  <c r="E2002" i="5"/>
  <c r="X2002" i="5" s="1"/>
  <c r="J2002" i="5"/>
  <c r="H2002" i="5"/>
  <c r="I2002" i="5"/>
  <c r="R2002" i="5"/>
  <c r="F2002" i="5"/>
  <c r="E2034" i="5"/>
  <c r="X2034" i="5" s="1"/>
  <c r="H2034" i="5"/>
  <c r="R2034" i="5"/>
  <c r="F2034" i="5"/>
  <c r="J2034" i="5"/>
  <c r="I2034" i="5"/>
  <c r="G2034" i="5"/>
  <c r="E2138" i="5"/>
  <c r="X2138" i="5" s="1"/>
  <c r="I2138" i="5"/>
  <c r="H2138" i="5"/>
  <c r="F2138" i="5"/>
  <c r="J2138" i="5"/>
  <c r="R2138" i="5"/>
  <c r="E2274" i="5"/>
  <c r="X2274" i="5" s="1"/>
  <c r="R2274" i="5"/>
  <c r="F2274" i="5"/>
  <c r="H2274" i="5"/>
  <c r="I2274" i="5"/>
  <c r="J2274" i="5"/>
  <c r="E2410" i="5"/>
  <c r="X2410" i="5" s="1"/>
  <c r="I2410" i="5"/>
  <c r="R2410" i="5"/>
  <c r="H2410" i="5"/>
  <c r="J2410" i="5"/>
  <c r="F2410" i="5"/>
  <c r="E2450" i="5"/>
  <c r="X2450" i="5" s="1"/>
  <c r="J2450" i="5"/>
  <c r="R2450" i="5"/>
  <c r="I2450" i="5"/>
  <c r="F2450" i="5"/>
  <c r="H2450" i="5"/>
  <c r="E2178" i="5"/>
  <c r="X2178" i="5" s="1"/>
  <c r="F2178" i="5"/>
  <c r="I2178" i="5"/>
  <c r="R2178" i="5"/>
  <c r="H2178" i="5"/>
  <c r="J2178" i="5"/>
  <c r="E2314" i="5"/>
  <c r="X2314" i="5" s="1"/>
  <c r="I2314" i="5"/>
  <c r="J2314" i="5"/>
  <c r="H2314" i="5"/>
  <c r="F2314" i="5"/>
  <c r="R2314" i="5"/>
  <c r="E2442" i="5"/>
  <c r="X2442" i="5" s="1"/>
  <c r="J2442" i="5"/>
  <c r="H2442" i="5"/>
  <c r="R2442" i="5"/>
  <c r="I2442" i="5"/>
  <c r="F2442" i="5"/>
  <c r="E1163" i="5"/>
  <c r="X1163" i="5" s="1"/>
  <c r="F1163" i="5"/>
  <c r="R1163" i="5"/>
  <c r="J1163" i="5"/>
  <c r="I1163" i="5"/>
  <c r="G1163" i="5"/>
  <c r="H1163" i="5"/>
  <c r="E1235" i="5"/>
  <c r="X1235" i="5" s="1"/>
  <c r="R1235" i="5"/>
  <c r="F1235" i="5"/>
  <c r="J1235" i="5"/>
  <c r="H1235" i="5"/>
  <c r="I1235" i="5"/>
  <c r="G1235" i="5"/>
  <c r="E1267" i="5"/>
  <c r="X1267" i="5" s="1"/>
  <c r="I1267" i="5"/>
  <c r="R1267" i="5"/>
  <c r="J1267" i="5"/>
  <c r="F1267" i="5"/>
  <c r="G1267" i="5"/>
  <c r="H1267" i="5"/>
  <c r="E1299" i="5"/>
  <c r="X1299" i="5" s="1"/>
  <c r="R1299" i="5"/>
  <c r="G1299" i="5"/>
  <c r="H1299" i="5"/>
  <c r="J1299" i="5"/>
  <c r="F1299" i="5"/>
  <c r="I1299" i="5"/>
  <c r="E1339" i="5"/>
  <c r="X1339" i="5" s="1"/>
  <c r="H1339" i="5"/>
  <c r="I1339" i="5"/>
  <c r="J1339" i="5"/>
  <c r="G1339" i="5"/>
  <c r="F1339" i="5"/>
  <c r="R1339" i="5"/>
  <c r="E1403" i="5"/>
  <c r="X1403" i="5" s="1"/>
  <c r="R1403" i="5"/>
  <c r="H1403" i="5"/>
  <c r="J1403" i="5"/>
  <c r="F1403" i="5"/>
  <c r="I1403" i="5"/>
  <c r="G1403" i="5"/>
  <c r="E1507" i="5"/>
  <c r="X1507" i="5" s="1"/>
  <c r="J1507" i="5"/>
  <c r="G1507" i="5"/>
  <c r="R1507" i="5"/>
  <c r="I1507" i="5"/>
  <c r="F1507" i="5"/>
  <c r="H1507" i="5"/>
  <c r="E1579" i="5"/>
  <c r="X1579" i="5" s="1"/>
  <c r="F1579" i="5"/>
  <c r="G1579" i="5"/>
  <c r="H1579" i="5"/>
  <c r="R1579" i="5"/>
  <c r="I1579" i="5"/>
  <c r="J1579" i="5"/>
  <c r="E1643" i="5"/>
  <c r="X1643" i="5" s="1"/>
  <c r="H1643" i="5"/>
  <c r="I1643" i="5"/>
  <c r="R1643" i="5"/>
  <c r="J1643" i="5"/>
  <c r="F1643" i="5"/>
  <c r="G1643" i="5"/>
  <c r="E58" i="5"/>
  <c r="X58" i="5" s="1"/>
  <c r="J58" i="5"/>
  <c r="R58" i="5"/>
  <c r="I58" i="5"/>
  <c r="H58" i="5"/>
  <c r="F58" i="5"/>
  <c r="E82" i="5"/>
  <c r="X82" i="5" s="1"/>
  <c r="J82" i="5"/>
  <c r="F82" i="5"/>
  <c r="H82" i="5"/>
  <c r="I82" i="5"/>
  <c r="R82" i="5"/>
  <c r="E106" i="5"/>
  <c r="X106" i="5" s="1"/>
  <c r="J106" i="5"/>
  <c r="R106" i="5"/>
  <c r="H106" i="5"/>
  <c r="I106" i="5"/>
  <c r="F106" i="5"/>
  <c r="E154" i="5"/>
  <c r="X154" i="5" s="1"/>
  <c r="J154" i="5"/>
  <c r="R154" i="5"/>
  <c r="F154" i="5"/>
  <c r="H154" i="5"/>
  <c r="I154" i="5"/>
  <c r="E194" i="5"/>
  <c r="X194" i="5" s="1"/>
  <c r="I194" i="5"/>
  <c r="H194" i="5"/>
  <c r="F194" i="5"/>
  <c r="J194" i="5"/>
  <c r="R194" i="5"/>
  <c r="E226" i="5"/>
  <c r="X226" i="5" s="1"/>
  <c r="J226" i="5"/>
  <c r="F226" i="5"/>
  <c r="R226" i="5"/>
  <c r="H226" i="5"/>
  <c r="I226" i="5"/>
  <c r="E250" i="5"/>
  <c r="X250" i="5" s="1"/>
  <c r="J250" i="5"/>
  <c r="F250" i="5"/>
  <c r="R250" i="5"/>
  <c r="H250" i="5"/>
  <c r="I250" i="5"/>
  <c r="G250" i="5"/>
  <c r="E402" i="5"/>
  <c r="X402" i="5" s="1"/>
  <c r="I402" i="5"/>
  <c r="F402" i="5"/>
  <c r="H402" i="5"/>
  <c r="J402" i="5"/>
  <c r="R402" i="5"/>
  <c r="E498" i="5"/>
  <c r="X498" i="5" s="1"/>
  <c r="I498" i="5"/>
  <c r="H498" i="5"/>
  <c r="R498" i="5"/>
  <c r="F498" i="5"/>
  <c r="J498" i="5"/>
  <c r="E522" i="5"/>
  <c r="X522" i="5" s="1"/>
  <c r="J522" i="5"/>
  <c r="F522" i="5"/>
  <c r="H522" i="5"/>
  <c r="I522" i="5"/>
  <c r="R522" i="5"/>
  <c r="E546" i="5"/>
  <c r="X546" i="5" s="1"/>
  <c r="I546" i="5"/>
  <c r="R546" i="5"/>
  <c r="J546" i="5"/>
  <c r="F546" i="5"/>
  <c r="H546" i="5"/>
  <c r="E570" i="5"/>
  <c r="X570" i="5" s="1"/>
  <c r="R570" i="5"/>
  <c r="I570" i="5"/>
  <c r="F570" i="5"/>
  <c r="J570" i="5"/>
  <c r="H570" i="5"/>
  <c r="E594" i="5"/>
  <c r="X594" i="5" s="1"/>
  <c r="J594" i="5"/>
  <c r="H594" i="5"/>
  <c r="F594" i="5"/>
  <c r="R594" i="5"/>
  <c r="I594" i="5"/>
  <c r="G594" i="5"/>
  <c r="E666" i="5"/>
  <c r="X666" i="5" s="1"/>
  <c r="J666" i="5"/>
  <c r="H666" i="5"/>
  <c r="I666" i="5"/>
  <c r="R666" i="5"/>
  <c r="F666" i="5"/>
  <c r="E690" i="5"/>
  <c r="X690" i="5" s="1"/>
  <c r="J690" i="5"/>
  <c r="F690" i="5"/>
  <c r="R690" i="5"/>
  <c r="H690" i="5"/>
  <c r="I690" i="5"/>
  <c r="E930" i="5"/>
  <c r="X930" i="5" s="1"/>
  <c r="J930" i="5"/>
  <c r="I930" i="5"/>
  <c r="F930" i="5"/>
  <c r="H930" i="5"/>
  <c r="R930" i="5"/>
  <c r="E1098" i="5"/>
  <c r="X1098" i="5" s="1"/>
  <c r="F1098" i="5"/>
  <c r="R1098" i="5"/>
  <c r="H1098" i="5"/>
  <c r="I1098" i="5"/>
  <c r="J1098" i="5"/>
  <c r="G1098" i="5"/>
  <c r="E1122" i="5"/>
  <c r="X1122" i="5" s="1"/>
  <c r="J1122" i="5"/>
  <c r="I1122" i="5"/>
  <c r="R1122" i="5"/>
  <c r="F1122" i="5"/>
  <c r="H1122" i="5"/>
  <c r="E1146" i="5"/>
  <c r="X1146" i="5" s="1"/>
  <c r="I1146" i="5"/>
  <c r="R1146" i="5"/>
  <c r="F1146" i="5"/>
  <c r="H1146" i="5"/>
  <c r="J1146" i="5"/>
  <c r="E1194" i="5"/>
  <c r="X1194" i="5" s="1"/>
  <c r="F1194" i="5"/>
  <c r="I1194" i="5"/>
  <c r="J1194" i="5"/>
  <c r="H1194" i="5"/>
  <c r="R1194" i="5"/>
  <c r="E1266" i="5"/>
  <c r="X1266" i="5" s="1"/>
  <c r="F1266" i="5"/>
  <c r="R1266" i="5"/>
  <c r="J1266" i="5"/>
  <c r="H1266" i="5"/>
  <c r="I1266" i="5"/>
  <c r="E1290" i="5"/>
  <c r="X1290" i="5" s="1"/>
  <c r="H1290" i="5"/>
  <c r="I1290" i="5"/>
  <c r="J1290" i="5"/>
  <c r="F1290" i="5"/>
  <c r="R1290" i="5"/>
  <c r="E1314" i="5"/>
  <c r="X1314" i="5" s="1"/>
  <c r="H1314" i="5"/>
  <c r="R1314" i="5"/>
  <c r="I1314" i="5"/>
  <c r="F1314" i="5"/>
  <c r="J1314" i="5"/>
  <c r="E1418" i="5"/>
  <c r="X1418" i="5" s="1"/>
  <c r="R1418" i="5"/>
  <c r="I1418" i="5"/>
  <c r="F1418" i="5"/>
  <c r="H1418" i="5"/>
  <c r="J1418" i="5"/>
  <c r="E1442" i="5"/>
  <c r="X1442" i="5" s="1"/>
  <c r="R1442" i="5"/>
  <c r="I1442" i="5"/>
  <c r="J1442" i="5"/>
  <c r="F1442" i="5"/>
  <c r="H1442" i="5"/>
  <c r="E1466" i="5"/>
  <c r="X1466" i="5" s="1"/>
  <c r="F1466" i="5"/>
  <c r="H1466" i="5"/>
  <c r="J1466" i="5"/>
  <c r="R1466" i="5"/>
  <c r="I1466" i="5"/>
  <c r="E1522" i="5"/>
  <c r="X1522" i="5" s="1"/>
  <c r="F1522" i="5"/>
  <c r="H1522" i="5"/>
  <c r="I1522" i="5"/>
  <c r="J1522" i="5"/>
  <c r="R1522" i="5"/>
  <c r="J1610" i="5"/>
  <c r="E1610" i="5"/>
  <c r="X1610" i="5" s="1"/>
  <c r="F1610" i="5"/>
  <c r="H1610" i="5"/>
  <c r="I1610" i="5"/>
  <c r="R1610" i="5"/>
  <c r="E1682" i="5"/>
  <c r="X1682" i="5" s="1"/>
  <c r="J1682" i="5"/>
  <c r="R1682" i="5"/>
  <c r="I1682" i="5"/>
  <c r="H1682" i="5"/>
  <c r="F1682" i="5"/>
  <c r="E1834" i="5"/>
  <c r="X1834" i="5" s="1"/>
  <c r="H1834" i="5"/>
  <c r="J1834" i="5"/>
  <c r="R1834" i="5"/>
  <c r="I1834" i="5"/>
  <c r="F1834" i="5"/>
  <c r="E1858" i="5"/>
  <c r="X1858" i="5" s="1"/>
  <c r="J1858" i="5"/>
  <c r="I1858" i="5"/>
  <c r="F1858" i="5"/>
  <c r="H1858" i="5"/>
  <c r="R1858" i="5"/>
  <c r="E1882" i="5"/>
  <c r="X1882" i="5" s="1"/>
  <c r="H1882" i="5"/>
  <c r="R1882" i="5"/>
  <c r="F1882" i="5"/>
  <c r="I1882" i="5"/>
  <c r="J1882" i="5"/>
  <c r="E1930" i="5"/>
  <c r="X1930" i="5" s="1"/>
  <c r="F1930" i="5"/>
  <c r="R1930" i="5"/>
  <c r="J1930" i="5"/>
  <c r="H1930" i="5"/>
  <c r="G1930" i="5"/>
  <c r="I1930" i="5"/>
  <c r="E1978" i="5"/>
  <c r="X1978" i="5" s="1"/>
  <c r="H1978" i="5"/>
  <c r="F1978" i="5"/>
  <c r="I1978" i="5"/>
  <c r="J1978" i="5"/>
  <c r="R1978" i="5"/>
  <c r="E2186" i="5"/>
  <c r="X2186" i="5" s="1"/>
  <c r="I2186" i="5"/>
  <c r="H2186" i="5"/>
  <c r="J2186" i="5"/>
  <c r="F2186" i="5"/>
  <c r="R2186" i="5"/>
  <c r="E2322" i="5"/>
  <c r="X2322" i="5" s="1"/>
  <c r="I2322" i="5"/>
  <c r="H2322" i="5"/>
  <c r="J2322" i="5"/>
  <c r="F2322" i="5"/>
  <c r="R2322" i="5"/>
  <c r="E2242" i="5"/>
  <c r="X2242" i="5" s="1"/>
  <c r="I2242" i="5"/>
  <c r="H2242" i="5"/>
  <c r="F2242" i="5"/>
  <c r="J2242" i="5"/>
  <c r="R2242" i="5"/>
  <c r="E2098" i="5"/>
  <c r="X2098" i="5" s="1"/>
  <c r="J2098" i="5"/>
  <c r="R2098" i="5"/>
  <c r="F2098" i="5"/>
  <c r="I2098" i="5"/>
  <c r="H2098" i="5"/>
  <c r="E2226" i="5"/>
  <c r="X2226" i="5" s="1"/>
  <c r="R2226" i="5"/>
  <c r="I2226" i="5"/>
  <c r="H2226" i="5"/>
  <c r="J2226" i="5"/>
  <c r="F2226" i="5"/>
  <c r="E2354" i="5"/>
  <c r="X2354" i="5" s="1"/>
  <c r="F2354" i="5"/>
  <c r="I2354" i="5"/>
  <c r="H2354" i="5"/>
  <c r="J2354" i="5"/>
  <c r="R2354" i="5"/>
  <c r="E2490" i="5"/>
  <c r="X2490" i="5" s="1"/>
  <c r="F2490" i="5"/>
  <c r="H2490" i="5"/>
  <c r="J2490" i="5"/>
  <c r="I2490" i="5"/>
  <c r="R2490" i="5"/>
  <c r="E1891" i="5"/>
  <c r="X1891" i="5" s="1"/>
  <c r="G1891" i="5"/>
  <c r="H1891" i="5"/>
  <c r="F1891" i="5"/>
  <c r="I1891" i="5"/>
  <c r="R1891" i="5"/>
  <c r="J1891" i="5"/>
  <c r="E203" i="5"/>
  <c r="X203" i="5" s="1"/>
  <c r="J203" i="5"/>
  <c r="I203" i="5"/>
  <c r="F203" i="5"/>
  <c r="H203" i="5"/>
  <c r="R203" i="5"/>
  <c r="G203" i="5"/>
  <c r="E235" i="5"/>
  <c r="X235" i="5" s="1"/>
  <c r="J235" i="5"/>
  <c r="G235" i="5"/>
  <c r="R235" i="5"/>
  <c r="F235" i="5"/>
  <c r="H235" i="5"/>
  <c r="I235" i="5"/>
  <c r="E267" i="5"/>
  <c r="X267" i="5" s="1"/>
  <c r="J267" i="5"/>
  <c r="H267" i="5"/>
  <c r="R267" i="5"/>
  <c r="F267" i="5"/>
  <c r="I267" i="5"/>
  <c r="G267" i="5"/>
  <c r="E299" i="5"/>
  <c r="X299" i="5" s="1"/>
  <c r="J299" i="5"/>
  <c r="F299" i="5"/>
  <c r="H299" i="5"/>
  <c r="I299" i="5"/>
  <c r="R299" i="5"/>
  <c r="G299" i="5"/>
  <c r="E331" i="5"/>
  <c r="X331" i="5" s="1"/>
  <c r="J331" i="5"/>
  <c r="F331" i="5"/>
  <c r="I331" i="5"/>
  <c r="R331" i="5"/>
  <c r="G331" i="5"/>
  <c r="H331" i="5"/>
  <c r="E363" i="5"/>
  <c r="X363" i="5" s="1"/>
  <c r="J363" i="5"/>
  <c r="F363" i="5"/>
  <c r="G363" i="5"/>
  <c r="R363" i="5"/>
  <c r="H363" i="5"/>
  <c r="I363" i="5"/>
  <c r="E395" i="5"/>
  <c r="X395" i="5" s="1"/>
  <c r="J395" i="5"/>
  <c r="F395" i="5"/>
  <c r="G395" i="5"/>
  <c r="R395" i="5"/>
  <c r="I395" i="5"/>
  <c r="H395" i="5"/>
  <c r="E427" i="5"/>
  <c r="X427" i="5" s="1"/>
  <c r="I427" i="5"/>
  <c r="R427" i="5"/>
  <c r="J427" i="5"/>
  <c r="F427" i="5"/>
  <c r="H427" i="5"/>
  <c r="G427" i="5"/>
  <c r="E459" i="5"/>
  <c r="X459" i="5" s="1"/>
  <c r="J459" i="5"/>
  <c r="G459" i="5"/>
  <c r="I459" i="5"/>
  <c r="F459" i="5"/>
  <c r="R459" i="5"/>
  <c r="H459" i="5"/>
  <c r="E491" i="5"/>
  <c r="X491" i="5" s="1"/>
  <c r="G491" i="5"/>
  <c r="J491" i="5"/>
  <c r="H491" i="5"/>
  <c r="I491" i="5"/>
  <c r="F491" i="5"/>
  <c r="R491" i="5"/>
  <c r="E523" i="5"/>
  <c r="X523" i="5" s="1"/>
  <c r="R523" i="5"/>
  <c r="G523" i="5"/>
  <c r="I523" i="5"/>
  <c r="J523" i="5"/>
  <c r="F523" i="5"/>
  <c r="H523" i="5"/>
  <c r="E555" i="5"/>
  <c r="X555" i="5" s="1"/>
  <c r="H555" i="5"/>
  <c r="R555" i="5"/>
  <c r="F555" i="5"/>
  <c r="G555" i="5"/>
  <c r="J555" i="5"/>
  <c r="I555" i="5"/>
  <c r="E587" i="5"/>
  <c r="X587" i="5" s="1"/>
  <c r="J587" i="5"/>
  <c r="I587" i="5"/>
  <c r="H587" i="5"/>
  <c r="R587" i="5"/>
  <c r="G587" i="5"/>
  <c r="F587" i="5"/>
  <c r="E619" i="5"/>
  <c r="X619" i="5" s="1"/>
  <c r="I619" i="5"/>
  <c r="G619" i="5"/>
  <c r="J619" i="5"/>
  <c r="F619" i="5"/>
  <c r="H619" i="5"/>
  <c r="R619" i="5"/>
  <c r="E651" i="5"/>
  <c r="X651" i="5" s="1"/>
  <c r="R651" i="5"/>
  <c r="F651" i="5"/>
  <c r="G651" i="5"/>
  <c r="J651" i="5"/>
  <c r="H651" i="5"/>
  <c r="I651" i="5"/>
  <c r="E683" i="5"/>
  <c r="X683" i="5" s="1"/>
  <c r="J683" i="5"/>
  <c r="I683" i="5"/>
  <c r="F683" i="5"/>
  <c r="H683" i="5"/>
  <c r="G683" i="5"/>
  <c r="R683" i="5"/>
  <c r="E715" i="5"/>
  <c r="X715" i="5" s="1"/>
  <c r="R715" i="5"/>
  <c r="J715" i="5"/>
  <c r="G715" i="5"/>
  <c r="H715" i="5"/>
  <c r="I715" i="5"/>
  <c r="F715" i="5"/>
  <c r="E747" i="5"/>
  <c r="X747" i="5" s="1"/>
  <c r="J747" i="5"/>
  <c r="I747" i="5"/>
  <c r="G747" i="5"/>
  <c r="H747" i="5"/>
  <c r="F747" i="5"/>
  <c r="R747" i="5"/>
  <c r="E779" i="5"/>
  <c r="X779" i="5" s="1"/>
  <c r="H779" i="5"/>
  <c r="R779" i="5"/>
  <c r="G779" i="5"/>
  <c r="J779" i="5"/>
  <c r="I779" i="5"/>
  <c r="F779" i="5"/>
  <c r="E811" i="5"/>
  <c r="X811" i="5" s="1"/>
  <c r="G811" i="5"/>
  <c r="J811" i="5"/>
  <c r="R811" i="5"/>
  <c r="I811" i="5"/>
  <c r="H811" i="5"/>
  <c r="F811" i="5"/>
  <c r="E843" i="5"/>
  <c r="X843" i="5" s="1"/>
  <c r="R843" i="5"/>
  <c r="H843" i="5"/>
  <c r="J843" i="5"/>
  <c r="I843" i="5"/>
  <c r="G843" i="5"/>
  <c r="F843" i="5"/>
  <c r="E875" i="5"/>
  <c r="X875" i="5" s="1"/>
  <c r="H875" i="5"/>
  <c r="I875" i="5"/>
  <c r="R875" i="5"/>
  <c r="G875" i="5"/>
  <c r="F875" i="5"/>
  <c r="J875" i="5"/>
  <c r="E907" i="5"/>
  <c r="X907" i="5" s="1"/>
  <c r="I907" i="5"/>
  <c r="G907" i="5"/>
  <c r="H907" i="5"/>
  <c r="J907" i="5"/>
  <c r="R907" i="5"/>
  <c r="F907" i="5"/>
  <c r="E939" i="5"/>
  <c r="X939" i="5" s="1"/>
  <c r="G939" i="5"/>
  <c r="R939" i="5"/>
  <c r="J939" i="5"/>
  <c r="H939" i="5"/>
  <c r="F939" i="5"/>
  <c r="I939" i="5"/>
  <c r="E971" i="5"/>
  <c r="X971" i="5" s="1"/>
  <c r="R971" i="5"/>
  <c r="G971" i="5"/>
  <c r="H971" i="5"/>
  <c r="I971" i="5"/>
  <c r="J971" i="5"/>
  <c r="F971" i="5"/>
  <c r="E1003" i="5"/>
  <c r="X1003" i="5" s="1"/>
  <c r="F1003" i="5"/>
  <c r="J1003" i="5"/>
  <c r="I1003" i="5"/>
  <c r="G1003" i="5"/>
  <c r="R1003" i="5"/>
  <c r="H1003" i="5"/>
  <c r="E1035" i="5"/>
  <c r="X1035" i="5" s="1"/>
  <c r="F1035" i="5"/>
  <c r="G1035" i="5"/>
  <c r="R1035" i="5"/>
  <c r="J1035" i="5"/>
  <c r="I1035" i="5"/>
  <c r="H1035" i="5"/>
  <c r="E1067" i="5"/>
  <c r="X1067" i="5" s="1"/>
  <c r="G1067" i="5"/>
  <c r="F1067" i="5"/>
  <c r="H1067" i="5"/>
  <c r="I1067" i="5"/>
  <c r="R1067" i="5"/>
  <c r="J1067" i="5"/>
  <c r="E1099" i="5"/>
  <c r="X1099" i="5" s="1"/>
  <c r="I1099" i="5"/>
  <c r="H1099" i="5"/>
  <c r="J1099" i="5"/>
  <c r="F1099" i="5"/>
  <c r="R1099" i="5"/>
  <c r="G1099" i="5"/>
  <c r="E1131" i="5"/>
  <c r="X1131" i="5" s="1"/>
  <c r="R1131" i="5"/>
  <c r="G1131" i="5"/>
  <c r="F1131" i="5"/>
  <c r="H1131" i="5"/>
  <c r="I1131" i="5"/>
  <c r="J1131" i="5"/>
  <c r="E1195" i="5"/>
  <c r="X1195" i="5" s="1"/>
  <c r="I1195" i="5"/>
  <c r="J1195" i="5"/>
  <c r="R1195" i="5"/>
  <c r="F1195" i="5"/>
  <c r="H1195" i="5"/>
  <c r="G1195" i="5"/>
  <c r="E1371" i="5"/>
  <c r="X1371" i="5" s="1"/>
  <c r="F1371" i="5"/>
  <c r="I1371" i="5"/>
  <c r="R1371" i="5"/>
  <c r="J1371" i="5"/>
  <c r="G1371" i="5"/>
  <c r="H1371" i="5"/>
  <c r="E1435" i="5"/>
  <c r="X1435" i="5" s="1"/>
  <c r="R1435" i="5"/>
  <c r="J1435" i="5"/>
  <c r="H1435" i="5"/>
  <c r="F1435" i="5"/>
  <c r="G1435" i="5"/>
  <c r="I1435" i="5"/>
  <c r="E1475" i="5"/>
  <c r="X1475" i="5" s="1"/>
  <c r="F1475" i="5"/>
  <c r="R1475" i="5"/>
  <c r="G1475" i="5"/>
  <c r="I1475" i="5"/>
  <c r="H1475" i="5"/>
  <c r="J1475" i="5"/>
  <c r="E1539" i="5"/>
  <c r="X1539" i="5" s="1"/>
  <c r="J1539" i="5"/>
  <c r="F1539" i="5"/>
  <c r="H1539" i="5"/>
  <c r="I1539" i="5"/>
  <c r="G1539" i="5"/>
  <c r="R1539" i="5"/>
  <c r="E1611" i="5"/>
  <c r="X1611" i="5" s="1"/>
  <c r="F1611" i="5"/>
  <c r="G1611" i="5"/>
  <c r="J1611" i="5"/>
  <c r="R1611" i="5"/>
  <c r="H1611" i="5"/>
  <c r="I1611" i="5"/>
  <c r="E1675" i="5"/>
  <c r="X1675" i="5" s="1"/>
  <c r="G1675" i="5"/>
  <c r="I1675" i="5"/>
  <c r="F1675" i="5"/>
  <c r="J1675" i="5"/>
  <c r="H1675" i="5"/>
  <c r="R1675" i="5"/>
  <c r="E1707" i="5"/>
  <c r="X1707" i="5" s="1"/>
  <c r="G1707" i="5"/>
  <c r="R1707" i="5"/>
  <c r="J1707" i="5"/>
  <c r="I1707" i="5"/>
  <c r="H1707" i="5"/>
  <c r="F1707" i="5"/>
  <c r="E1739" i="5"/>
  <c r="X1739" i="5" s="1"/>
  <c r="H1739" i="5"/>
  <c r="F1739" i="5"/>
  <c r="J1739" i="5"/>
  <c r="I1739" i="5"/>
  <c r="G1739" i="5"/>
  <c r="R1739" i="5"/>
  <c r="E1771" i="5"/>
  <c r="X1771" i="5" s="1"/>
  <c r="H1771" i="5"/>
  <c r="G1771" i="5"/>
  <c r="R1771" i="5"/>
  <c r="I1771" i="5"/>
  <c r="J1771" i="5"/>
  <c r="F1771" i="5"/>
  <c r="E1803" i="5"/>
  <c r="X1803" i="5" s="1"/>
  <c r="F1803" i="5"/>
  <c r="J1803" i="5"/>
  <c r="I1803" i="5"/>
  <c r="H1803" i="5"/>
  <c r="G1803" i="5"/>
  <c r="R1803" i="5"/>
  <c r="E1835" i="5"/>
  <c r="X1835" i="5" s="1"/>
  <c r="G1835" i="5"/>
  <c r="I1835" i="5"/>
  <c r="F1835" i="5"/>
  <c r="H1835" i="5"/>
  <c r="J1835" i="5"/>
  <c r="R1835" i="5"/>
  <c r="E1875" i="5"/>
  <c r="X1875" i="5" s="1"/>
  <c r="R1875" i="5"/>
  <c r="I1875" i="5"/>
  <c r="J1875" i="5"/>
  <c r="G1875" i="5"/>
  <c r="H1875" i="5"/>
  <c r="F1875" i="5"/>
  <c r="E130" i="5"/>
  <c r="X130" i="5" s="1"/>
  <c r="R130" i="5"/>
  <c r="H130" i="5"/>
  <c r="J130" i="5"/>
  <c r="F130" i="5"/>
  <c r="I130" i="5"/>
  <c r="E274" i="5"/>
  <c r="X274" i="5" s="1"/>
  <c r="H274" i="5"/>
  <c r="R274" i="5"/>
  <c r="F274" i="5"/>
  <c r="I274" i="5"/>
  <c r="J274" i="5"/>
  <c r="E298" i="5"/>
  <c r="X298" i="5" s="1"/>
  <c r="J298" i="5"/>
  <c r="H298" i="5"/>
  <c r="F298" i="5"/>
  <c r="R298" i="5"/>
  <c r="I298" i="5"/>
  <c r="E330" i="5"/>
  <c r="X330" i="5" s="1"/>
  <c r="J330" i="5"/>
  <c r="R330" i="5"/>
  <c r="H330" i="5"/>
  <c r="I330" i="5"/>
  <c r="F330" i="5"/>
  <c r="E354" i="5"/>
  <c r="X354" i="5" s="1"/>
  <c r="H354" i="5"/>
  <c r="J354" i="5"/>
  <c r="F354" i="5"/>
  <c r="I354" i="5"/>
  <c r="R354" i="5"/>
  <c r="E378" i="5"/>
  <c r="X378" i="5" s="1"/>
  <c r="I378" i="5"/>
  <c r="J378" i="5"/>
  <c r="R378" i="5"/>
  <c r="F378" i="5"/>
  <c r="H378" i="5"/>
  <c r="E426" i="5"/>
  <c r="X426" i="5" s="1"/>
  <c r="I426" i="5"/>
  <c r="J426" i="5"/>
  <c r="F426" i="5"/>
  <c r="R426" i="5"/>
  <c r="H426" i="5"/>
  <c r="E450" i="5"/>
  <c r="X450" i="5" s="1"/>
  <c r="J450" i="5"/>
  <c r="I450" i="5"/>
  <c r="R450" i="5"/>
  <c r="F450" i="5"/>
  <c r="H450" i="5"/>
  <c r="E474" i="5"/>
  <c r="X474" i="5" s="1"/>
  <c r="F474" i="5"/>
  <c r="I474" i="5"/>
  <c r="R474" i="5"/>
  <c r="H474" i="5"/>
  <c r="J474" i="5"/>
  <c r="E618" i="5"/>
  <c r="X618" i="5" s="1"/>
  <c r="H618" i="5"/>
  <c r="R618" i="5"/>
  <c r="I618" i="5"/>
  <c r="J618" i="5"/>
  <c r="F618" i="5"/>
  <c r="E714" i="5"/>
  <c r="X714" i="5" s="1"/>
  <c r="R714" i="5"/>
  <c r="J714" i="5"/>
  <c r="H714" i="5"/>
  <c r="F714" i="5"/>
  <c r="I714" i="5"/>
  <c r="E738" i="5"/>
  <c r="X738" i="5" s="1"/>
  <c r="H738" i="5"/>
  <c r="J738" i="5"/>
  <c r="I738" i="5"/>
  <c r="F738" i="5"/>
  <c r="R738" i="5"/>
  <c r="E762" i="5"/>
  <c r="X762" i="5" s="1"/>
  <c r="J762" i="5"/>
  <c r="H762" i="5"/>
  <c r="R762" i="5"/>
  <c r="F762" i="5"/>
  <c r="I762" i="5"/>
  <c r="E786" i="5"/>
  <c r="X786" i="5" s="1"/>
  <c r="J786" i="5"/>
  <c r="R786" i="5"/>
  <c r="I786" i="5"/>
  <c r="H786" i="5"/>
  <c r="F786" i="5"/>
  <c r="E810" i="5"/>
  <c r="X810" i="5" s="1"/>
  <c r="F810" i="5"/>
  <c r="R810" i="5"/>
  <c r="I810" i="5"/>
  <c r="J810" i="5"/>
  <c r="G810" i="5"/>
  <c r="H810" i="5"/>
  <c r="E858" i="5"/>
  <c r="X858" i="5" s="1"/>
  <c r="R858" i="5"/>
  <c r="I858" i="5"/>
  <c r="J858" i="5"/>
  <c r="H858" i="5"/>
  <c r="F858" i="5"/>
  <c r="E906" i="5"/>
  <c r="X906" i="5" s="1"/>
  <c r="R906" i="5"/>
  <c r="H906" i="5"/>
  <c r="F906" i="5"/>
  <c r="I906" i="5"/>
  <c r="J906" i="5"/>
  <c r="E954" i="5"/>
  <c r="X954" i="5" s="1"/>
  <c r="R954" i="5"/>
  <c r="I954" i="5"/>
  <c r="F954" i="5"/>
  <c r="J954" i="5"/>
  <c r="H954" i="5"/>
  <c r="E978" i="5"/>
  <c r="X978" i="5" s="1"/>
  <c r="J978" i="5"/>
  <c r="F978" i="5"/>
  <c r="I978" i="5"/>
  <c r="R978" i="5"/>
  <c r="H978" i="5"/>
  <c r="G978" i="5"/>
  <c r="E1026" i="5"/>
  <c r="X1026" i="5" s="1"/>
  <c r="R1026" i="5"/>
  <c r="F1026" i="5"/>
  <c r="H1026" i="5"/>
  <c r="I1026" i="5"/>
  <c r="J1026" i="5"/>
  <c r="E1074" i="5"/>
  <c r="X1074" i="5" s="1"/>
  <c r="R1074" i="5"/>
  <c r="H1074" i="5"/>
  <c r="J1074" i="5"/>
  <c r="F1074" i="5"/>
  <c r="I1074" i="5"/>
  <c r="E1170" i="5"/>
  <c r="X1170" i="5" s="1"/>
  <c r="I1170" i="5"/>
  <c r="H1170" i="5"/>
  <c r="J1170" i="5"/>
  <c r="R1170" i="5"/>
  <c r="F1170" i="5"/>
  <c r="E1218" i="5"/>
  <c r="X1218" i="5" s="1"/>
  <c r="R1218" i="5"/>
  <c r="I1218" i="5"/>
  <c r="H1218" i="5"/>
  <c r="F1218" i="5"/>
  <c r="J1218" i="5"/>
  <c r="E1338" i="5"/>
  <c r="X1338" i="5" s="1"/>
  <c r="J1338" i="5"/>
  <c r="R1338" i="5"/>
  <c r="H1338" i="5"/>
  <c r="F1338" i="5"/>
  <c r="I1338" i="5"/>
  <c r="E1362" i="5"/>
  <c r="X1362" i="5" s="1"/>
  <c r="F1362" i="5"/>
  <c r="R1362" i="5"/>
  <c r="I1362" i="5"/>
  <c r="J1362" i="5"/>
  <c r="H1362" i="5"/>
  <c r="E1394" i="5"/>
  <c r="X1394" i="5" s="1"/>
  <c r="H1394" i="5"/>
  <c r="I1394" i="5"/>
  <c r="F1394" i="5"/>
  <c r="J1394" i="5"/>
  <c r="R1394" i="5"/>
  <c r="E1498" i="5"/>
  <c r="X1498" i="5" s="1"/>
  <c r="F1498" i="5"/>
  <c r="I1498" i="5"/>
  <c r="H1498" i="5"/>
  <c r="J1498" i="5"/>
  <c r="R1498" i="5"/>
  <c r="E1546" i="5"/>
  <c r="X1546" i="5" s="1"/>
  <c r="R1546" i="5"/>
  <c r="F1546" i="5"/>
  <c r="I1546" i="5"/>
  <c r="J1546" i="5"/>
  <c r="H1546" i="5"/>
  <c r="E1570" i="5"/>
  <c r="X1570" i="5" s="1"/>
  <c r="R1570" i="5"/>
  <c r="F1570" i="5"/>
  <c r="I1570" i="5"/>
  <c r="J1570" i="5"/>
  <c r="H1570" i="5"/>
  <c r="E1634" i="5"/>
  <c r="X1634" i="5" s="1"/>
  <c r="F1634" i="5"/>
  <c r="R1634" i="5"/>
  <c r="H1634" i="5"/>
  <c r="I1634" i="5"/>
  <c r="J1634" i="5"/>
  <c r="E1658" i="5"/>
  <c r="X1658" i="5" s="1"/>
  <c r="I1658" i="5"/>
  <c r="H1658" i="5"/>
  <c r="R1658" i="5"/>
  <c r="J1658" i="5"/>
  <c r="F1658" i="5"/>
  <c r="E1706" i="5"/>
  <c r="X1706" i="5" s="1"/>
  <c r="F1706" i="5"/>
  <c r="H1706" i="5"/>
  <c r="I1706" i="5"/>
  <c r="J1706" i="5"/>
  <c r="R1706" i="5"/>
  <c r="E1738" i="5"/>
  <c r="X1738" i="5" s="1"/>
  <c r="R1738" i="5"/>
  <c r="F1738" i="5"/>
  <c r="J1738" i="5"/>
  <c r="H1738" i="5"/>
  <c r="G1738" i="5"/>
  <c r="I1738" i="5"/>
  <c r="E1762" i="5"/>
  <c r="X1762" i="5" s="1"/>
  <c r="R1762" i="5"/>
  <c r="F1762" i="5"/>
  <c r="H1762" i="5"/>
  <c r="J1762" i="5"/>
  <c r="G1762" i="5"/>
  <c r="I1762" i="5"/>
  <c r="E1786" i="5"/>
  <c r="X1786" i="5" s="1"/>
  <c r="H1786" i="5"/>
  <c r="J1786" i="5"/>
  <c r="F1786" i="5"/>
  <c r="R1786" i="5"/>
  <c r="I1786" i="5"/>
  <c r="E1810" i="5"/>
  <c r="X1810" i="5" s="1"/>
  <c r="J1810" i="5"/>
  <c r="H1810" i="5"/>
  <c r="F1810" i="5"/>
  <c r="I1810" i="5"/>
  <c r="R1810" i="5"/>
  <c r="E1906" i="5"/>
  <c r="X1906" i="5" s="1"/>
  <c r="J1906" i="5"/>
  <c r="F1906" i="5"/>
  <c r="R1906" i="5"/>
  <c r="H1906" i="5"/>
  <c r="I1906" i="5"/>
  <c r="E2010" i="5"/>
  <c r="X2010" i="5" s="1"/>
  <c r="R2010" i="5"/>
  <c r="I2010" i="5"/>
  <c r="J2010" i="5"/>
  <c r="H2010" i="5"/>
  <c r="F2010" i="5"/>
  <c r="E2058" i="5"/>
  <c r="X2058" i="5" s="1"/>
  <c r="I2058" i="5"/>
  <c r="R2058" i="5"/>
  <c r="H2058" i="5"/>
  <c r="F2058" i="5"/>
  <c r="J2058" i="5"/>
  <c r="E2106" i="5"/>
  <c r="X2106" i="5" s="1"/>
  <c r="F2106" i="5"/>
  <c r="I2106" i="5"/>
  <c r="H2106" i="5"/>
  <c r="R2106" i="5"/>
  <c r="J2106" i="5"/>
  <c r="E2234" i="5"/>
  <c r="X2234" i="5" s="1"/>
  <c r="J2234" i="5"/>
  <c r="I2234" i="5"/>
  <c r="R2234" i="5"/>
  <c r="F2234" i="5"/>
  <c r="H2234" i="5"/>
  <c r="E2378" i="5"/>
  <c r="X2378" i="5" s="1"/>
  <c r="H2378" i="5"/>
  <c r="I2378" i="5"/>
  <c r="R2378" i="5"/>
  <c r="F2378" i="5"/>
  <c r="J2378" i="5"/>
  <c r="E2418" i="5"/>
  <c r="X2418" i="5" s="1"/>
  <c r="H2418" i="5"/>
  <c r="F2418" i="5"/>
  <c r="J2418" i="5"/>
  <c r="R2418" i="5"/>
  <c r="I2418" i="5"/>
  <c r="E2466" i="5"/>
  <c r="X2466" i="5" s="1"/>
  <c r="J2466" i="5"/>
  <c r="I2466" i="5"/>
  <c r="R2466" i="5"/>
  <c r="F2466" i="5"/>
  <c r="H2466" i="5"/>
  <c r="E2146" i="5"/>
  <c r="X2146" i="5" s="1"/>
  <c r="H2146" i="5"/>
  <c r="J2146" i="5"/>
  <c r="R2146" i="5"/>
  <c r="I2146" i="5"/>
  <c r="F2146" i="5"/>
  <c r="E2282" i="5"/>
  <c r="X2282" i="5" s="1"/>
  <c r="R2282" i="5"/>
  <c r="I2282" i="5"/>
  <c r="H2282" i="5"/>
  <c r="J2282" i="5"/>
  <c r="F2282" i="5"/>
  <c r="J2402" i="5"/>
  <c r="E2402" i="5"/>
  <c r="X2402" i="5" s="1"/>
  <c r="H2402" i="5"/>
  <c r="R2402" i="5"/>
  <c r="F2402" i="5"/>
  <c r="I2402" i="5"/>
  <c r="G2466" i="5"/>
  <c r="V31" i="5"/>
  <c r="G31" i="5" s="1"/>
  <c r="AB31" i="5"/>
  <c r="V29" i="5"/>
  <c r="H29" i="5" s="1"/>
  <c r="V30" i="5"/>
  <c r="G30" i="5" s="1"/>
  <c r="AB30" i="5"/>
  <c r="AB28" i="5"/>
  <c r="V28" i="5"/>
  <c r="G28" i="5" s="1"/>
  <c r="AB8" i="5"/>
  <c r="V8" i="5"/>
  <c r="G8" i="5" s="1"/>
  <c r="AB7" i="5"/>
  <c r="V7" i="5"/>
  <c r="G7" i="5" s="1"/>
  <c r="F124" i="6"/>
  <c r="C124" i="6" s="1"/>
  <c r="V5" i="5"/>
  <c r="G5" i="5" s="1"/>
  <c r="AB6" i="5"/>
  <c r="V6" i="5"/>
  <c r="G6" i="5" s="1"/>
  <c r="G118" i="6" l="1"/>
  <c r="H118" i="6" s="1"/>
  <c r="D118" i="6" s="1"/>
  <c r="Y43" i="4"/>
  <c r="Z42" i="4" s="1"/>
  <c r="AA42" i="4" s="1"/>
  <c r="Y44" i="4"/>
  <c r="Z44" i="4" s="1"/>
  <c r="AB49" i="4"/>
  <c r="AC49" i="4" s="1"/>
  <c r="F77" i="6"/>
  <c r="H66" i="6"/>
  <c r="D55" i="6"/>
  <c r="C55" i="6"/>
  <c r="X42" i="4"/>
  <c r="Y42" i="4" s="1"/>
  <c r="Z43" i="4" s="1"/>
  <c r="AA43" i="4" s="1"/>
  <c r="Z46" i="4"/>
  <c r="AA46" i="4" s="1"/>
  <c r="AB46" i="4" s="1"/>
  <c r="AA48" i="4"/>
  <c r="AB48" i="4" s="1"/>
  <c r="AC48" i="4" s="1"/>
  <c r="AA47" i="4"/>
  <c r="AB47" i="4" s="1"/>
  <c r="H73" i="6"/>
  <c r="F84" i="6"/>
  <c r="H84" i="6" s="1"/>
  <c r="D62" i="6"/>
  <c r="C62" i="6"/>
  <c r="AC46" i="4"/>
  <c r="G117" i="6"/>
  <c r="H117" i="6" s="1"/>
  <c r="D117" i="6" s="1"/>
  <c r="G119" i="6"/>
  <c r="H119" i="6" s="1"/>
  <c r="D119" i="6" s="1"/>
  <c r="D74" i="6"/>
  <c r="C74" i="6"/>
  <c r="D85" i="6"/>
  <c r="C85" i="6"/>
  <c r="F86" i="6"/>
  <c r="H86" i="6" s="1"/>
  <c r="H75" i="6"/>
  <c r="D64" i="6"/>
  <c r="C64" i="6"/>
  <c r="D54" i="6"/>
  <c r="C54" i="6"/>
  <c r="H65" i="6"/>
  <c r="F76" i="6"/>
  <c r="F72" i="6"/>
  <c r="H61" i="6"/>
  <c r="D110" i="6"/>
  <c r="C110" i="6"/>
  <c r="D109" i="6"/>
  <c r="C109" i="6"/>
  <c r="D50" i="6"/>
  <c r="C50" i="6"/>
  <c r="F96" i="6"/>
  <c r="H96" i="6" s="1"/>
  <c r="H95" i="6"/>
  <c r="D108" i="6"/>
  <c r="C108" i="6"/>
  <c r="D94" i="6"/>
  <c r="C94" i="6"/>
  <c r="D111" i="6"/>
  <c r="C111" i="6"/>
  <c r="G115" i="6"/>
  <c r="H115" i="6" s="1"/>
  <c r="D115" i="6" s="1"/>
  <c r="I29" i="5"/>
  <c r="E29" i="5"/>
  <c r="R29" i="5"/>
  <c r="F29" i="5"/>
  <c r="G29" i="5"/>
  <c r="H31" i="5"/>
  <c r="J31" i="5"/>
  <c r="R31" i="5"/>
  <c r="E31" i="5"/>
  <c r="I31" i="5"/>
  <c r="F31" i="5"/>
  <c r="J29" i="5"/>
  <c r="I30" i="5"/>
  <c r="H30" i="5"/>
  <c r="R30" i="5"/>
  <c r="J30" i="5"/>
  <c r="E30" i="5"/>
  <c r="F30" i="5"/>
  <c r="F28" i="5"/>
  <c r="J28" i="5"/>
  <c r="I28" i="5"/>
  <c r="H28" i="5"/>
  <c r="E28" i="5"/>
  <c r="R28" i="5"/>
  <c r="R8" i="5"/>
  <c r="J8" i="5"/>
  <c r="I8" i="5"/>
  <c r="H8" i="5"/>
  <c r="E8" i="5"/>
  <c r="F8" i="5"/>
  <c r="G116" i="6"/>
  <c r="H116" i="6" s="1"/>
  <c r="C116" i="6" s="1"/>
  <c r="G114" i="6"/>
  <c r="H114" i="6" s="1"/>
  <c r="D114" i="6" s="1"/>
  <c r="J7" i="5"/>
  <c r="I7" i="5"/>
  <c r="H7" i="5"/>
  <c r="E7" i="5"/>
  <c r="F7" i="5"/>
  <c r="R7" i="5"/>
  <c r="F5" i="5"/>
  <c r="H5" i="5"/>
  <c r="I5" i="5"/>
  <c r="J5" i="5"/>
  <c r="E5" i="5"/>
  <c r="X5" i="5" s="1"/>
  <c r="R6" i="5"/>
  <c r="J6" i="5"/>
  <c r="I6" i="5"/>
  <c r="H6" i="5"/>
  <c r="F6" i="5"/>
  <c r="E6" i="5"/>
  <c r="R5" i="5"/>
  <c r="G124" i="6" a="1"/>
  <c r="G124" i="6" s="1"/>
  <c r="H124" i="6" s="1"/>
  <c r="D124" i="6" s="1"/>
  <c r="S29" i="5"/>
  <c r="C118" i="6" l="1"/>
  <c r="AA44" i="4"/>
  <c r="D66" i="6"/>
  <c r="C66" i="6"/>
  <c r="AA45" i="4"/>
  <c r="H77" i="6"/>
  <c r="F88" i="6"/>
  <c r="H88" i="6" s="1"/>
  <c r="AC47" i="4"/>
  <c r="D84" i="6"/>
  <c r="C84" i="6"/>
  <c r="D73" i="6"/>
  <c r="C73" i="6"/>
  <c r="AB43" i="4"/>
  <c r="AB42" i="4"/>
  <c r="AC42" i="4" s="1"/>
  <c r="C117" i="6"/>
  <c r="C119" i="6"/>
  <c r="D75" i="6"/>
  <c r="C75" i="6"/>
  <c r="D86" i="6"/>
  <c r="C86" i="6"/>
  <c r="H76" i="6"/>
  <c r="F87" i="6"/>
  <c r="H87" i="6" s="1"/>
  <c r="D65" i="6"/>
  <c r="C65" i="6"/>
  <c r="D95" i="6"/>
  <c r="C95" i="6"/>
  <c r="D61" i="6"/>
  <c r="C61" i="6"/>
  <c r="D96" i="6"/>
  <c r="C96" i="6"/>
  <c r="F83" i="6"/>
  <c r="H83" i="6" s="1"/>
  <c r="H72" i="6"/>
  <c r="C115" i="6"/>
  <c r="X31" i="5"/>
  <c r="X29" i="5"/>
  <c r="X30" i="5"/>
  <c r="X28" i="5"/>
  <c r="X8" i="5"/>
  <c r="X7" i="5"/>
  <c r="D116" i="6"/>
  <c r="C114" i="6"/>
  <c r="X6" i="5"/>
  <c r="S31" i="5"/>
  <c r="T29" i="5"/>
  <c r="S7" i="5"/>
  <c r="S5" i="5"/>
  <c r="S28" i="5"/>
  <c r="S8" i="5"/>
  <c r="S30" i="5"/>
  <c r="S6" i="5"/>
  <c r="H125" i="6" l="1"/>
  <c r="D2" i="6" s="1"/>
  <c r="D88" i="6"/>
  <c r="C88" i="6"/>
  <c r="D77" i="6"/>
  <c r="C77" i="6"/>
  <c r="AB45" i="4"/>
  <c r="AC45" i="4" s="1"/>
  <c r="AB44" i="4"/>
  <c r="D87" i="6"/>
  <c r="C87" i="6"/>
  <c r="D76" i="6"/>
  <c r="C76" i="6"/>
  <c r="D72" i="6"/>
  <c r="C72" i="6"/>
  <c r="D83" i="6"/>
  <c r="C83" i="6"/>
  <c r="T8" i="5"/>
  <c r="T7" i="5"/>
  <c r="T6" i="5"/>
  <c r="T28" i="5"/>
  <c r="T30" i="5"/>
  <c r="T31" i="5"/>
  <c r="T5" i="5"/>
  <c r="AC44" i="4" l="1"/>
  <c r="AC43"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<sst xmlns="http://schemas.openxmlformats.org/spreadsheetml/2006/main" count="28241" uniqueCount="20074">
  <si>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</si>
  <si>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</si>
  <si>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</si>
  <si>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</si>
  <si>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</si>
  <si>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</si>
  <si>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</si>
  <si>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</si>
  <si>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</si>
  <si>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</si>
  <si>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</si>
  <si>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</si>
  <si>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</si>
  <si>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</si>
  <si>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</si>
  <si>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</si>
  <si>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</si>
  <si>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</si>
  <si>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</si>
  <si>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</si>
  <si>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</si>
  <si>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</si>
  <si>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</si>
  <si>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</si>
  <si>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</si>
  <si>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</si>
  <si>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</si>
  <si>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</si>
  <si>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</si>
  <si>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</si>
  <si>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</si>
  <si>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</si>
  <si>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</si>
  <si>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</si>
  <si>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</si>
  <si>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</si>
  <si>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</si>
  <si>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</si>
  <si>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</si>
  <si>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</si>
  <si>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</si>
  <si>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</si>
  <si>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</si>
  <si>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</si>
  <si>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</si>
  <si>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</si>
  <si>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</si>
  <si>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</si>
  <si>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</si>
  <si>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</si>
  <si>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</si>
  <si>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</si>
  <si>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</si>
  <si>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</si>
  <si>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</si>
  <si>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</si>
  <si>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</si>
  <si>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</si>
  <si>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</si>
  <si>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</si>
  <si>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</si>
  <si>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</si>
  <si>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</si>
  <si>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</si>
  <si>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</si>
  <si>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</si>
  <si>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</si>
  <si>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</si>
  <si>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</si>
  <si>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</si>
  <si>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</si>
  <si>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</si>
  <si>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</si>
  <si>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</si>
  <si>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</si>
  <si>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</si>
  <si>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</si>
  <si>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</si>
  <si>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</si>
  <si>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</si>
  <si>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</si>
  <si>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</si>
  <si>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</si>
  <si>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</si>
  <si>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</si>
  <si>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</si>
  <si>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</si>
  <si>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</si>
  <si>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</si>
  <si>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</si>
  <si>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</si>
  <si>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</si>
  <si>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</si>
  <si>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</si>
  <si>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</si>
  <si>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</si>
  <si>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</si>
  <si>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</si>
  <si>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</si>
  <si>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</si>
  <si>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</si>
  <si>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</si>
  <si>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</si>
  <si>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</si>
  <si>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</si>
  <si>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</si>
  <si>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</si>
  <si>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</si>
  <si>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</si>
  <si>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</si>
  <si>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</si>
  <si>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</si>
  <si>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</si>
  <si>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</si>
  <si>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</si>
  <si>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</si>
  <si>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</si>
  <si>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</si>
  <si>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</si>
  <si>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</si>
  <si>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</si>
  <si>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</si>
  <si>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</si>
  <si>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</si>
  <si>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</si>
  <si>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</si>
  <si>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</si>
  <si>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</si>
  <si>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</si>
  <si>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</si>
  <si>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</si>
  <si>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</si>
  <si>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</si>
  <si>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</si>
  <si>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</si>
  <si>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</si>
  <si>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</si>
  <si>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</si>
  <si>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</si>
  <si>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</si>
  <si>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</si>
  <si>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</si>
  <si>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</si>
  <si>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</si>
  <si>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</si>
  <si>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</si>
  <si>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</si>
  <si>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</si>
  <si>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</si>
  <si>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</si>
  <si>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</si>
  <si>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</si>
  <si>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</si>
  <si>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</si>
  <si>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</si>
  <si>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</si>
  <si>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</si>
  <si>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</si>
  <si>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</si>
  <si>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</si>
  <si>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</si>
  <si>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</si>
  <si>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</si>
  <si>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</si>
  <si>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</si>
  <si>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</si>
  <si>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</si>
  <si>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</si>
  <si>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</si>
  <si>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</si>
  <si>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</si>
  <si>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</si>
  <si>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</si>
  <si>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</si>
  <si>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</si>
  <si>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</si>
  <si>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</si>
  <si>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</si>
  <si>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</si>
  <si>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</si>
  <si>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</si>
  <si>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</si>
  <si>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</si>
  <si>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</si>
  <si>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</si>
  <si>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</si>
  <si>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</si>
  <si>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</si>
  <si>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</si>
  <si>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</si>
  <si>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</si>
  <si>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</si>
  <si>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</si>
  <si>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</si>
  <si>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</si>
  <si>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</si>
  <si>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</si>
  <si>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</si>
  <si>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</si>
  <si>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</si>
  <si>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</si>
  <si>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</si>
  <si>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</si>
  <si>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</si>
  <si>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</si>
  <si>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</si>
  <si>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</si>
  <si>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</si>
  <si>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</si>
  <si>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</si>
  <si>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</si>
  <si>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</si>
  <si>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</si>
  <si>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</si>
  <si>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</si>
  <si>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</si>
  <si>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</si>
  <si>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</si>
  <si>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</si>
  <si>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</si>
  <si>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</si>
  <si>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</si>
  <si>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</si>
  <si>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</si>
  <si>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</si>
  <si>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</si>
  <si>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</si>
  <si>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</si>
  <si>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</si>
  <si>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</si>
  <si>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</si>
  <si>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</si>
  <si>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</si>
  <si>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</si>
  <si>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</si>
  <si>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</si>
  <si>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</si>
  <si>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</si>
  <si>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</si>
  <si>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</si>
  <si>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</si>
  <si>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</si>
  <si>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</si>
  <si>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</si>
  <si>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</si>
  <si>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</si>
  <si>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</si>
  <si>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</si>
  <si>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</si>
  <si>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</si>
  <si>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</si>
  <si>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</si>
  <si>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</si>
  <si>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</si>
  <si>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</si>
  <si>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</si>
  <si>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</si>
  <si>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</si>
  <si>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</si>
  <si>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</si>
  <si>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</si>
  <si>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</si>
  <si>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</si>
  <si>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</si>
  <si>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</si>
  <si>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</si>
  <si>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</si>
  <si>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</si>
  <si>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</si>
  <si>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</si>
  <si>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</si>
  <si>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</si>
  <si>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</si>
  <si>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</si>
  <si>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</si>
  <si>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</si>
  <si>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</si>
  <si>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</si>
  <si>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</si>
  <si>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</si>
  <si>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</si>
  <si>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</si>
  <si>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</si>
  <si>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</si>
  <si>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</si>
  <si>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</si>
  <si>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</si>
  <si>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</si>
  <si>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</si>
  <si>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</si>
  <si>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</si>
  <si>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</si>
  <si>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</si>
  <si>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</si>
  <si>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</si>
  <si>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</si>
  <si>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</si>
  <si>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</si>
  <si>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</si>
  <si>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</si>
  <si>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</si>
  <si>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</si>
  <si>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</si>
  <si>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</si>
  <si>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</si>
  <si>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</si>
  <si>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</si>
  <si>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</si>
  <si>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</si>
  <si>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</si>
  <si>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</si>
  <si>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</si>
  <si>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</si>
  <si>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</si>
  <si>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</si>
  <si>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</si>
  <si>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</si>
  <si>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</si>
  <si>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</si>
  <si>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</si>
  <si>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</si>
  <si>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</si>
  <si>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</si>
  <si>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</si>
  <si>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</si>
  <si>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</si>
  <si>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</si>
  <si>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</si>
  <si>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</si>
  <si>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</si>
  <si>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</si>
  <si>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</si>
  <si>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</si>
  <si>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</si>
  <si>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</si>
  <si>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</si>
  <si>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</si>
  <si>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</si>
  <si>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</si>
  <si>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</si>
  <si>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</si>
  <si>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</si>
  <si>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</si>
  <si>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</si>
  <si>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</si>
  <si>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</si>
  <si>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</si>
  <si>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</si>
  <si>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</si>
  <si>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</si>
  <si>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</si>
  <si>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</si>
  <si>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</si>
  <si>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</si>
  <si>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</si>
  <si>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</si>
  <si>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</si>
  <si>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</si>
  <si>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</si>
  <si>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</si>
  <si>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</si>
  <si>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</si>
  <si>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</si>
  <si>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</si>
  <si>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</si>
  <si>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</si>
  <si>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</si>
  <si>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</si>
  <si>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</si>
  <si>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</si>
  <si>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</si>
  <si>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</si>
  <si>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</si>
  <si>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</si>
  <si>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</si>
  <si>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</si>
  <si>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</si>
  <si>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</si>
  <si>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</si>
  <si>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</si>
  <si>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</si>
  <si>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</si>
  <si>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</si>
  <si>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</si>
  <si>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</si>
  <si>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</si>
  <si>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</si>
  <si>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</si>
  <si>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</si>
  <si>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</si>
  <si>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</si>
  <si>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</si>
  <si>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</si>
  <si>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</si>
  <si>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</si>
  <si>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</si>
  <si>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</si>
  <si>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</si>
  <si>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</si>
  <si>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</si>
  <si>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</si>
  <si>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</si>
  <si>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</si>
  <si>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</si>
  <si>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</si>
  <si>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</si>
  <si>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</si>
  <si>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</si>
  <si>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</si>
  <si>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</si>
  <si>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</si>
  <si>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</si>
  <si>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</si>
  <si>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</si>
  <si>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</si>
  <si>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</si>
  <si>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</si>
  <si>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</si>
  <si>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</si>
  <si>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</si>
  <si>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</si>
  <si>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</si>
  <si>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</si>
  <si>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</si>
  <si>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</si>
  <si>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</si>
  <si>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</si>
  <si>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</si>
  <si>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</si>
  <si>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</si>
  <si>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</si>
  <si>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</si>
  <si>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</si>
  <si>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</si>
  <si>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</si>
  <si>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</si>
  <si>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</si>
  <si>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</si>
  <si>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</si>
  <si>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</si>
  <si>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</si>
  <si>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</si>
  <si>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</si>
  <si>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</si>
  <si>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</si>
  <si>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</si>
  <si>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</si>
  <si>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</si>
  <si>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</si>
  <si>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</si>
  <si>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</si>
  <si>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</si>
  <si>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</si>
  <si>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</si>
  <si>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</si>
  <si>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</si>
  <si>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</si>
  <si>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</si>
  <si>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</si>
  <si>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</si>
  <si>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</si>
  <si>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</si>
  <si>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</si>
  <si>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</si>
  <si>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</si>
  <si>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</si>
  <si>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</si>
  <si>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</si>
  <si>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</si>
  <si>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</si>
  <si>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</si>
  <si>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</si>
  <si>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</si>
  <si>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</si>
  <si>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</si>
  <si>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</si>
  <si>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</si>
  <si>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</si>
  <si>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</si>
  <si>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</si>
  <si>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</si>
  <si>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</si>
  <si>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</si>
  <si>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</si>
  <si>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</si>
  <si>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</si>
  <si>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</si>
  <si>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</si>
  <si>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</si>
  <si>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</si>
  <si>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</si>
  <si>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</si>
  <si>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</si>
  <si>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</si>
  <si>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</si>
  <si>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</si>
  <si>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</si>
  <si>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</si>
  <si>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</si>
  <si>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</si>
  <si>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</si>
  <si>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</si>
  <si>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</si>
  <si>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</si>
  <si>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</si>
  <si>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</si>
  <si>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</si>
  <si>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</si>
  <si>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</si>
  <si>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</si>
  <si>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</si>
  <si>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</si>
  <si>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</si>
  <si>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</si>
  <si>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</si>
  <si>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</si>
  <si>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</si>
  <si>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</si>
  <si>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</si>
  <si>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</si>
  <si>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</si>
  <si>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</si>
  <si>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</si>
  <si>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</si>
  <si>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</si>
  <si>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</si>
  <si>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</si>
  <si>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</si>
  <si>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</si>
  <si>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</si>
  <si>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</si>
  <si>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</si>
  <si>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</si>
  <si>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</si>
  <si>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</si>
  <si>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</si>
  <si>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</si>
  <si>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</si>
  <si>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</si>
  <si>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</si>
  <si>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</si>
  <si>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</si>
  <si>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</si>
  <si>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</si>
  <si>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</si>
  <si>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</si>
  <si>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</si>
  <si>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</si>
  <si>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</si>
  <si>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</si>
  <si>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</si>
  <si>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</si>
  <si>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</si>
  <si>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</si>
  <si>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</si>
  <si>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</si>
  <si>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</si>
  <si>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</si>
  <si>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</si>
  <si>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</si>
  <si>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</si>
  <si>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</si>
  <si>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</si>
  <si>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</si>
  <si>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</si>
  <si>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</si>
  <si>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</si>
  <si>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</si>
  <si>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</si>
  <si>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</si>
  <si>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</si>
  <si>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</si>
  <si>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</si>
  <si>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</si>
  <si>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</si>
  <si>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</si>
  <si>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</si>
  <si>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</si>
  <si>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</si>
  <si>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</si>
  <si>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</si>
  <si>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</si>
  <si>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</si>
  <si>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</si>
  <si>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</si>
  <si>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</si>
  <si>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</si>
  <si>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</si>
  <si>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</si>
  <si>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</si>
  <si>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</si>
  <si>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</si>
  <si>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</si>
  <si>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</si>
  <si>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</si>
  <si>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</si>
  <si>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</si>
  <si>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</si>
  <si>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</si>
  <si>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</si>
  <si>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</si>
  <si>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</si>
  <si>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</si>
  <si>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</si>
  <si>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</si>
  <si>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</si>
  <si>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</si>
  <si>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</si>
  <si>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</si>
  <si>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</si>
  <si>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</si>
  <si>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</si>
  <si>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</si>
  <si>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</si>
  <si>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</si>
  <si>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</si>
  <si>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</si>
  <si>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</si>
  <si>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</si>
  <si>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</si>
  <si>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</si>
  <si>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</si>
  <si>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</si>
  <si>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</si>
  <si>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</si>
  <si>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</si>
  <si>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</si>
  <si>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</si>
  <si>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</si>
  <si>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</si>
  <si>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</si>
  <si>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</si>
  <si>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</si>
  <si>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</si>
  <si>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</si>
  <si>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</si>
  <si>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</si>
  <si>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</si>
  <si>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</si>
  <si>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</si>
  <si>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</si>
  <si>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</si>
  <si>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</si>
  <si>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</si>
  <si>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</si>
  <si>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</si>
  <si>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</si>
  <si>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</si>
  <si>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</si>
  <si>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</si>
  <si>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</si>
  <si>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</si>
  <si>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</si>
  <si>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</si>
  <si>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</si>
  <si>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</si>
  <si>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</si>
  <si>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</si>
  <si>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</si>
  <si>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</si>
  <si>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</si>
  <si>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</si>
  <si>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</si>
  <si>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</si>
  <si>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</si>
  <si>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</si>
  <si>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</si>
  <si>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</si>
  <si>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</si>
  <si>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</si>
  <si>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</si>
  <si>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</si>
  <si>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</si>
  <si>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</si>
  <si>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</si>
  <si>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</si>
  <si>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</si>
  <si>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</si>
  <si>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</si>
  <si>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</si>
  <si>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</si>
  <si>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</si>
  <si>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</si>
  <si>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</si>
  <si>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</si>
  <si>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</si>
  <si>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</si>
  <si>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</si>
  <si>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</si>
  <si>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</si>
  <si>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</si>
  <si>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</si>
  <si>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</si>
  <si>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</si>
  <si>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</si>
  <si>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</si>
  <si>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</si>
  <si>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</si>
  <si>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</si>
  <si>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</si>
  <si>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</si>
  <si>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</si>
  <si>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</si>
  <si>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</si>
  <si>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</si>
  <si>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</si>
  <si>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</si>
  <si>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</si>
  <si>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</si>
  <si>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</si>
  <si>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</si>
  <si>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</si>
  <si>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</si>
  <si>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</si>
  <si>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</si>
  <si>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</si>
  <si>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</si>
  <si>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</si>
  <si>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</si>
  <si>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</si>
  <si>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</si>
  <si>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</si>
  <si>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</si>
  <si>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</si>
  <si>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</si>
  <si>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</si>
  <si>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</si>
  <si>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</si>
  <si>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</si>
  <si>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</si>
  <si>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</si>
  <si>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</si>
  <si>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</si>
  <si>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</si>
  <si>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</si>
  <si>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</si>
  <si>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</si>
  <si>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</si>
  <si>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</si>
  <si>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</si>
  <si>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</si>
  <si>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</si>
  <si>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</si>
  <si>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</si>
  <si>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</si>
  <si>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</si>
  <si>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</si>
  <si>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</si>
  <si>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</si>
  <si>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</si>
  <si>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</si>
  <si>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</si>
  <si>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</si>
  <si>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</si>
  <si>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</si>
  <si>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</si>
  <si>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</si>
  <si>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</si>
  <si>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</si>
  <si>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</si>
  <si>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</si>
  <si>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</si>
  <si>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</si>
  <si>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</si>
  <si>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</si>
  <si>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</si>
  <si>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</si>
  <si>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</si>
  <si>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</si>
  <si>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</si>
  <si>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</si>
  <si>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</si>
  <si>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</si>
  <si>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</si>
  <si>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</si>
  <si>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</si>
  <si>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</si>
  <si>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</si>
  <si>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</si>
  <si>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</si>
  <si>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</si>
  <si>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</si>
  <si>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</si>
  <si>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</si>
  <si>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</si>
  <si>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</si>
  <si>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</si>
  <si>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</si>
  <si>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</si>
  <si>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</si>
  <si>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</si>
  <si>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</si>
  <si>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</si>
  <si>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</si>
  <si>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</si>
  <si>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</si>
  <si>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</si>
  <si>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</si>
  <si>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</si>
  <si>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</si>
  <si>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</si>
  <si>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</si>
  <si>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</si>
  <si>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</si>
  <si>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</si>
  <si>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</si>
  <si>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</si>
  <si>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</si>
  <si>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</si>
  <si>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</si>
  <si>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</si>
  <si>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</si>
  <si>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</si>
  <si>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</si>
  <si>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</si>
  <si>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</si>
  <si>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</si>
  <si>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</si>
  <si>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</si>
  <si>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</si>
  <si>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</si>
  <si>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</si>
  <si>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</si>
  <si>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</si>
  <si>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</si>
  <si>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</si>
  <si>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</si>
  <si>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</si>
  <si>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</si>
  <si>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</si>
  <si>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</si>
  <si>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</si>
  <si>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</si>
  <si>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</si>
  <si>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</si>
  <si>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</si>
  <si>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</si>
  <si>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</si>
  <si>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</si>
  <si>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</si>
  <si>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</si>
  <si>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</si>
  <si>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</si>
  <si>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</si>
  <si>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</si>
  <si>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</si>
  <si>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</si>
  <si>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</si>
  <si>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</si>
  <si>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</si>
  <si>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</si>
  <si>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</si>
  <si>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</si>
  <si>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</si>
  <si>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</si>
  <si>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</si>
  <si>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</si>
  <si>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</si>
  <si>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</si>
  <si>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</si>
  <si>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</si>
  <si>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</si>
  <si>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</si>
  <si>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</si>
  <si>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</si>
  <si>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</si>
  <si>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</si>
  <si>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</si>
  <si>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</si>
  <si>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</si>
  <si>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</si>
  <si>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</si>
  <si>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</si>
  <si>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</si>
  <si>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</si>
  <si>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</si>
  <si>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</si>
  <si>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</si>
  <si>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</si>
  <si>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</si>
  <si>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</si>
  <si>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</si>
  <si>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</si>
  <si>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</si>
  <si>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</si>
  <si>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</si>
  <si>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</si>
  <si>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</si>
  <si>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</si>
  <si>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</si>
  <si>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</si>
  <si>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</si>
  <si>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</si>
  <si>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</si>
  <si>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</si>
  <si>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</si>
  <si>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</si>
  <si>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</si>
  <si>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</si>
  <si>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</si>
  <si>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</si>
  <si>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</si>
  <si>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</si>
  <si>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</si>
  <si>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</si>
  <si>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</si>
  <si>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</si>
  <si>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</si>
  <si>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</si>
  <si>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</si>
  <si>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</si>
  <si>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</si>
  <si>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</si>
  <si>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</si>
  <si>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</si>
  <si>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</si>
  <si>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</si>
  <si>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</si>
  <si>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</si>
  <si>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</si>
  <si>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</si>
  <si>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</si>
  <si>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</si>
  <si>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</si>
  <si>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</si>
  <si>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</si>
  <si>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</si>
  <si>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</si>
  <si>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</si>
  <si>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</si>
  <si>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</si>
  <si>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</si>
  <si>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</si>
  <si>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</si>
  <si>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</si>
  <si>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</si>
  <si>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</si>
  <si>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</si>
  <si>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</si>
  <si>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</si>
  <si>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</si>
  <si>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</si>
  <si>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</si>
  <si>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</si>
  <si>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</si>
  <si>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</si>
  <si>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</si>
  <si>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</si>
  <si>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</si>
  <si>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</si>
  <si>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</si>
  <si>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</si>
  <si>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</si>
  <si>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</si>
  <si>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</si>
  <si>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</si>
  <si>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</si>
  <si>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</si>
  <si>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</si>
  <si>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</si>
  <si>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</si>
  <si>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</si>
  <si>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</si>
  <si>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</si>
  <si>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</si>
  <si>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</si>
  <si>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</si>
  <si>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</si>
  <si>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</si>
  <si>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</si>
  <si>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</si>
  <si>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</si>
  <si>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</si>
  <si>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</si>
  <si>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</si>
  <si>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</si>
  <si>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</si>
  <si>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</si>
  <si>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</si>
  <si>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</si>
  <si>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</si>
  <si>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</si>
  <si>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</si>
  <si>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</si>
  <si>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</si>
  <si>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</si>
  <si>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</si>
  <si>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</si>
  <si>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</si>
  <si>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</si>
  <si>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</si>
  <si>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</si>
  <si>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</si>
  <si>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</si>
  <si>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</si>
  <si>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</si>
  <si>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</si>
  <si>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</si>
  <si>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</si>
  <si>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</si>
  <si>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</si>
  <si>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</si>
  <si>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</si>
  <si>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</si>
  <si>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</si>
  <si>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</si>
  <si>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</si>
  <si>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</si>
  <si>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</si>
  <si>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</si>
  <si>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</si>
  <si>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</si>
  <si>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</si>
  <si>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</si>
  <si>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</si>
  <si>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</si>
  <si>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</si>
  <si>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</si>
  <si>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</si>
  <si>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</si>
  <si>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</si>
  <si>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</si>
  <si>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</si>
  <si>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</si>
  <si>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</si>
  <si>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</si>
  <si>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</si>
  <si>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</si>
  <si>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</si>
  <si>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</si>
  <si>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</si>
  <si>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</si>
  <si>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</si>
  <si>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</si>
  <si>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</si>
  <si>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</si>
  <si>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</si>
  <si>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</si>
  <si>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</si>
  <si>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</si>
  <si>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</si>
  <si>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</si>
  <si>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</si>
  <si>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</si>
  <si>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</si>
  <si>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</si>
  <si>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</si>
  <si>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</si>
  <si>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</si>
  <si>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</si>
  <si>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</si>
  <si>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</si>
  <si>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</si>
  <si>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</si>
  <si>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</si>
  <si>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</si>
  <si>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</si>
  <si>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</si>
  <si>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</si>
  <si>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</si>
  <si>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</si>
  <si>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</si>
  <si>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</si>
  <si>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</si>
  <si>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</si>
  <si>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</si>
  <si>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</si>
  <si>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</si>
  <si>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</si>
  <si>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</si>
  <si>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</si>
  <si>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</si>
  <si>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</si>
  <si>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</si>
  <si>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</si>
  <si>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</si>
  <si>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</si>
  <si>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</si>
  <si>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</si>
  <si>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</si>
  <si>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</si>
  <si>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</si>
  <si>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</si>
  <si>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</si>
  <si>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</si>
  <si>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</si>
  <si>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</si>
  <si>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</si>
  <si>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</si>
  <si>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</si>
  <si>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</si>
  <si>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</si>
  <si>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</si>
  <si>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</si>
  <si>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</si>
  <si>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</si>
  <si>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</si>
  <si>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</si>
  <si>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</si>
  <si>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</si>
  <si>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</si>
  <si>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</si>
  <si>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</si>
  <si>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</si>
  <si>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</si>
  <si>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</si>
  <si>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</si>
  <si>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</si>
  <si>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</si>
  <si>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</si>
  <si>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</si>
  <si>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</si>
  <si>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</si>
  <si>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</si>
  <si>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</si>
  <si>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</si>
  <si>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</si>
  <si>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</si>
  <si>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</si>
  <si>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</si>
  <si>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</si>
  <si>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</si>
  <si>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</si>
  <si>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</si>
  <si>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</si>
  <si>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</si>
  <si>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</si>
  <si>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</si>
  <si>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</si>
  <si>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</si>
  <si>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</si>
  <si>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</si>
  <si>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</si>
  <si>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</si>
  <si>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</si>
  <si>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</si>
  <si>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</si>
  <si>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</si>
  <si>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</si>
  <si>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</si>
  <si>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</si>
  <si>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</si>
  <si>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</si>
  <si>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</si>
  <si>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</si>
  <si>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</si>
  <si>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</si>
  <si>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</si>
  <si>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</si>
  <si>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</si>
  <si>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</si>
  <si>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</si>
  <si>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</si>
  <si>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</si>
  <si>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</si>
  <si>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</si>
  <si>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</si>
  <si>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</si>
  <si>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</si>
  <si>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</si>
  <si>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</si>
  <si>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</si>
  <si>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</si>
  <si>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</si>
  <si>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</si>
  <si>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</si>
  <si>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</si>
  <si>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</si>
  <si>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</si>
  <si>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</si>
  <si>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</si>
  <si>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</si>
  <si>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</si>
  <si>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</si>
  <si>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</si>
  <si>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</si>
  <si>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</si>
  <si>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</si>
  <si>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</si>
  <si>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</si>
  <si>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</si>
  <si>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</si>
  <si>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</si>
  <si>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</si>
  <si>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</si>
  <si>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</si>
  <si>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</si>
  <si>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</si>
  <si>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</si>
  <si>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</si>
  <si>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</si>
  <si>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</si>
  <si>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</si>
  <si>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</si>
  <si>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</si>
  <si>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</si>
  <si>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</si>
  <si>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</si>
  <si>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</si>
  <si>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</si>
  <si>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</si>
  <si>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</si>
  <si>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</si>
  <si>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</si>
  <si>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</si>
  <si>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</si>
  <si>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</si>
  <si>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</si>
  <si>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</si>
  <si>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</si>
  <si>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</si>
  <si>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</si>
  <si>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</si>
  <si>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</si>
  <si>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</si>
  <si>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</si>
  <si>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</si>
  <si>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</si>
  <si>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</si>
  <si>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</si>
  <si>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</si>
  <si>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</si>
  <si>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</si>
  <si>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</si>
  <si>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</si>
  <si>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</si>
  <si>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</si>
  <si>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</si>
  <si>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</si>
  <si>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</si>
  <si>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</si>
  <si>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</si>
  <si>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</si>
  <si>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</si>
  <si>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</si>
  <si>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</si>
  <si>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</si>
  <si>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</si>
  <si>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</si>
  <si>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</si>
  <si>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</si>
  <si>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</si>
  <si>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</si>
  <si>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</si>
  <si>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</si>
  <si>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</si>
  <si>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</si>
  <si>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</si>
  <si>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</si>
  <si>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</si>
  <si>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</si>
  <si>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</si>
  <si>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</si>
  <si>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</si>
  <si>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</si>
  <si>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</si>
  <si>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</si>
  <si>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</si>
  <si>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</si>
  <si>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</si>
  <si>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</si>
  <si>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</si>
  <si>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</si>
  <si>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</si>
  <si>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</si>
  <si>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</si>
  <si>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</si>
  <si>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</si>
  <si>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</si>
  <si>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</si>
  <si>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</si>
  <si>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</si>
  <si>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</si>
  <si>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</si>
  <si>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</si>
  <si>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</si>
  <si>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</si>
  <si>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</si>
  <si>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</si>
  <si>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</si>
  <si>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</si>
  <si>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</si>
  <si>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</si>
  <si>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</si>
  <si>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</si>
  <si>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</si>
  <si>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</si>
  <si>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</si>
  <si>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</si>
  <si>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</si>
  <si>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</si>
  <si>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</si>
  <si>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</si>
  <si>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</si>
  <si>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</si>
  <si>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</si>
  <si>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</si>
  <si>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</si>
  <si>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</si>
  <si>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</si>
  <si>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</si>
  <si>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</si>
  <si>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</si>
  <si>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</si>
  <si>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</si>
  <si>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</si>
  <si>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</si>
  <si>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</si>
  <si>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</si>
  <si>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</si>
  <si>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</si>
  <si>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</si>
  <si>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</si>
  <si>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</si>
  <si>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</si>
  <si>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</si>
  <si>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</si>
  <si>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</si>
  <si>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</si>
  <si>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</si>
  <si>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</si>
  <si>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</si>
  <si>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</si>
  <si>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</si>
  <si>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</si>
  <si>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</si>
  <si>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</si>
  <si>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</si>
  <si>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</si>
  <si>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</si>
  <si>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</si>
  <si>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</si>
  <si>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</si>
  <si>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</si>
  <si>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</si>
  <si>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</si>
  <si>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</si>
  <si>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</si>
  <si>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</si>
  <si>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</si>
  <si>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</si>
  <si>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</si>
  <si>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</si>
  <si>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</si>
  <si>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</si>
  <si>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</si>
  <si>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</si>
  <si>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</si>
  <si>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</si>
  <si>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</si>
  <si>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</si>
  <si>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</si>
  <si>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</si>
  <si>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</si>
  <si>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</si>
  <si>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</si>
  <si>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</si>
  <si>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</si>
  <si>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</si>
  <si>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</si>
  <si>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</si>
  <si>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</si>
  <si>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</si>
  <si>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</si>
  <si>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</si>
  <si>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</si>
  <si>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</si>
  <si>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</si>
  <si>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</si>
  <si>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</si>
  <si>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</si>
  <si>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</si>
  <si>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</si>
  <si>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</si>
  <si>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</si>
  <si>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</si>
  <si>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</si>
  <si>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</si>
  <si>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</si>
  <si>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</si>
  <si>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</si>
  <si>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</si>
  <si>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</si>
  <si>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</si>
  <si>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</si>
  <si>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</si>
  <si>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</si>
  <si>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</si>
  <si>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</si>
  <si>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</si>
  <si>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</si>
  <si>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</si>
  <si>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</si>
  <si>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</si>
  <si>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</si>
  <si>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</si>
  <si>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</si>
  <si>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</si>
  <si>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</si>
  <si>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</si>
  <si>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</si>
  <si>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</si>
  <si>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</si>
  <si>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</si>
  <si>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</si>
  <si>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</si>
  <si>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</si>
  <si>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</si>
  <si>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</si>
  <si>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</si>
  <si>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</si>
  <si>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</si>
  <si>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</si>
  <si>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</si>
  <si>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</si>
  <si>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</si>
  <si>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</si>
  <si>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</si>
  <si>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</si>
  <si>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</si>
  <si>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</si>
  <si>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</si>
  <si>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</si>
  <si>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</si>
  <si>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</si>
  <si>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</si>
  <si>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</si>
  <si>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</si>
  <si>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</si>
  <si>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</si>
  <si>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</si>
  <si>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</si>
  <si>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</si>
  <si>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</si>
  <si>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</si>
  <si>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</si>
  <si>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</si>
  <si>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</si>
  <si>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</si>
  <si>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</si>
  <si>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</si>
  <si>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</si>
  <si>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</si>
  <si>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</si>
  <si>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</si>
  <si>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</si>
  <si>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</si>
  <si>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</si>
  <si>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</si>
  <si>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</si>
  <si>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</si>
  <si>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</si>
  <si>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</si>
  <si>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</si>
  <si>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</si>
  <si>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</si>
  <si>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</si>
  <si>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</si>
  <si>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</si>
  <si>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</si>
  <si>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</si>
  <si>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</si>
  <si>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</si>
  <si>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</si>
  <si>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</si>
  <si>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</si>
  <si>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</si>
  <si>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</si>
  <si>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</si>
  <si>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</si>
  <si>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</si>
  <si>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</si>
  <si>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</si>
  <si>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</si>
  <si>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</si>
  <si>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</si>
  <si>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</si>
  <si>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</si>
  <si>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</si>
  <si>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</si>
  <si>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</si>
  <si>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</si>
  <si>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</si>
  <si>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</si>
  <si>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</si>
  <si>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</si>
  <si>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</si>
  <si>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</si>
  <si>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</si>
  <si>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</si>
  <si>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</si>
  <si>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</si>
  <si>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</si>
  <si>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</si>
  <si>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</si>
  <si>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</si>
  <si>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</si>
  <si>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</si>
  <si>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</si>
  <si>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</si>
  <si>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</si>
  <si>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</si>
  <si>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</si>
  <si>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</si>
  <si>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</si>
  <si>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</si>
  <si>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</si>
  <si>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</si>
  <si>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</si>
  <si>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</si>
  <si>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</si>
  <si>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</si>
  <si>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</si>
  <si>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</si>
  <si>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</si>
  <si>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</si>
  <si>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</si>
  <si>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</si>
  <si>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</si>
  <si>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</si>
  <si>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</si>
  <si>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</si>
  <si>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</si>
  <si>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</si>
  <si>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</si>
  <si>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</si>
  <si>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</si>
  <si>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</si>
  <si>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</si>
  <si>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</si>
  <si>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</si>
  <si>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</si>
  <si>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</si>
  <si>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</si>
  <si>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</si>
  <si>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</si>
  <si>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</si>
  <si>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</si>
  <si>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</si>
  <si>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</si>
  <si>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</si>
  <si>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</si>
  <si>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</si>
  <si>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</si>
  <si>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</si>
  <si>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</si>
  <si>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</si>
  <si>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</si>
  <si>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</si>
  <si>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</si>
  <si>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</si>
  <si>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</si>
  <si>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</si>
  <si>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</si>
  <si>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</si>
  <si>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</si>
  <si>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</si>
  <si>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</si>
  <si>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</si>
  <si>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</si>
  <si>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</si>
  <si>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</si>
  <si>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</si>
  <si>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</si>
  <si>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</si>
  <si>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</si>
  <si>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</si>
  <si>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</si>
  <si>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</si>
  <si>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</si>
  <si>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</si>
  <si>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</si>
  <si>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</si>
  <si>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</si>
  <si>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</si>
  <si>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</si>
  <si>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</si>
  <si>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</si>
  <si>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</si>
  <si>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</si>
  <si>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</si>
  <si>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</si>
  <si>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</si>
  <si>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</si>
  <si>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</si>
  <si>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</si>
  <si>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</si>
  <si>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</si>
  <si>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</si>
  <si>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</si>
  <si>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</si>
  <si>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</si>
  <si>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</si>
  <si>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</si>
  <si>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</si>
  <si>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</si>
  <si>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</si>
  <si>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</si>
  <si>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</si>
  <si>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</si>
  <si>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</si>
  <si>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</si>
  <si>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</si>
  <si>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</si>
  <si>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</si>
  <si>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</si>
  <si>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</si>
  <si>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</si>
  <si>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</si>
  <si>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</si>
  <si>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</si>
  <si>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</si>
  <si>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</si>
  <si>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</si>
  <si>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</si>
  <si>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</si>
  <si>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</si>
  <si>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</si>
  <si>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</si>
  <si>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</si>
  <si>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</si>
  <si>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</si>
  <si>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</si>
  <si>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</si>
  <si>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</si>
  <si>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</si>
  <si>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</si>
  <si>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</si>
  <si>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</si>
  <si>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</si>
  <si>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</si>
  <si>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</si>
  <si>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</si>
  <si>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</si>
  <si>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</si>
  <si>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</si>
  <si>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</si>
  <si>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</si>
  <si>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</si>
  <si>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</si>
  <si>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</si>
  <si>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</si>
  <si>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</si>
  <si>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</si>
  <si>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</si>
  <si>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</si>
  <si>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</si>
  <si>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</si>
  <si>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</si>
  <si>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</si>
  <si>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</si>
  <si>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</si>
  <si>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</si>
  <si>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</si>
  <si>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</si>
  <si>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</si>
  <si>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</si>
  <si>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</si>
  <si>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</si>
  <si>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</si>
  <si>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</si>
  <si>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</si>
  <si>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</si>
  <si>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</si>
  <si>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</si>
  <si>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</si>
  <si>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</si>
  <si>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</si>
  <si>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</si>
  <si>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</si>
  <si>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</si>
  <si>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</si>
  <si>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</si>
  <si>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</si>
  <si>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</si>
  <si>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</si>
  <si>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</si>
  <si>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</si>
  <si>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</si>
  <si>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</si>
  <si>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</si>
  <si>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</si>
  <si>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</si>
  <si>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</si>
  <si>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</si>
  <si>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</si>
  <si>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</si>
  <si>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</si>
  <si>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</si>
  <si>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</si>
  <si>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</si>
  <si>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</si>
  <si>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</si>
  <si>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</si>
  <si>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</si>
  <si>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</si>
  <si>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</si>
  <si>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</si>
  <si>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</si>
  <si>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</si>
  <si>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</si>
  <si>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</si>
  <si>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</si>
  <si>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</si>
  <si>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</si>
  <si>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</si>
  <si>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</si>
  <si>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</si>
  <si>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</si>
  <si>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</si>
  <si>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</si>
  <si>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</si>
  <si>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</si>
  <si>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</si>
  <si>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</si>
  <si>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</si>
  <si>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</si>
  <si>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</si>
  <si>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</si>
  <si>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</si>
  <si>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</si>
  <si>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</si>
  <si>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</si>
  <si>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</si>
  <si>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</si>
  <si>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</si>
  <si>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</si>
  <si>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</si>
  <si>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</si>
  <si>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</si>
  <si>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</si>
  <si>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</si>
  <si>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</si>
  <si>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</si>
  <si>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</si>
  <si>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</si>
  <si>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</si>
  <si>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</si>
  <si>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</si>
  <si>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</si>
  <si>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</si>
  <si>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</si>
  <si>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</si>
  <si>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</si>
  <si>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</si>
  <si>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</si>
  <si>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</si>
  <si>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</si>
  <si>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</si>
  <si>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</si>
  <si>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</si>
  <si>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</si>
  <si>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</si>
  <si>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</si>
  <si>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</si>
  <si>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</si>
  <si>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</si>
  <si>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</si>
  <si>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</si>
  <si>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</si>
  <si>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</si>
  <si>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</si>
  <si>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</si>
  <si>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</si>
  <si>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</si>
  <si>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</si>
  <si>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</si>
  <si>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</si>
  <si>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</si>
  <si>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</si>
  <si>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</si>
  <si>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</si>
  <si>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</si>
  <si>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</si>
  <si>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</si>
  <si>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</si>
  <si>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</si>
  <si>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</si>
  <si>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</si>
  <si>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</si>
  <si>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</si>
  <si>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</si>
  <si>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</si>
  <si>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</si>
  <si>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</si>
  <si>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</si>
  <si>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</si>
  <si>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</si>
  <si>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</si>
  <si>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</si>
  <si>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</si>
  <si>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</si>
  <si>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</si>
  <si>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</si>
  <si>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</si>
  <si>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</si>
  <si>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</si>
  <si>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</si>
  <si>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</si>
  <si>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</si>
  <si>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</si>
  <si>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</si>
  <si>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</si>
  <si>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</si>
  <si>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</si>
  <si>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</si>
  <si>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</si>
  <si>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</si>
  <si>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</si>
  <si>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</si>
  <si>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</si>
  <si>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</si>
  <si>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</si>
  <si>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</si>
  <si>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</si>
  <si>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</si>
  <si>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</si>
  <si>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</si>
  <si>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</si>
  <si>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</si>
  <si>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</si>
  <si>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</si>
  <si>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</si>
  <si>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</si>
  <si>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</si>
  <si>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</si>
  <si>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</si>
  <si>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</si>
  <si>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</si>
  <si>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</si>
  <si>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</si>
  <si>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</si>
  <si>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</si>
  <si>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</si>
  <si>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</si>
  <si>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</si>
  <si>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</si>
  <si>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</si>
  <si>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</si>
  <si>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</si>
  <si>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</si>
  <si>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</si>
  <si>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</si>
  <si>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</si>
  <si>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</si>
  <si>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</si>
  <si>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</si>
  <si>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</si>
  <si>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</si>
  <si>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</si>
  <si>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</si>
  <si>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</si>
  <si>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</si>
  <si>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</si>
  <si>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</si>
  <si>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</si>
  <si>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</si>
  <si>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</si>
  <si>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</si>
  <si>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</si>
  <si>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</si>
  <si>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</si>
  <si>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</si>
  <si>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</si>
  <si>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</si>
  <si>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</si>
  <si>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</si>
  <si>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</si>
  <si>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</si>
  <si>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</si>
  <si>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</si>
  <si>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</si>
  <si>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</si>
  <si>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</si>
  <si>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</si>
  <si>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</si>
  <si>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</si>
  <si>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</si>
  <si>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</si>
  <si>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</si>
  <si>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</si>
  <si>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</si>
  <si>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</si>
  <si>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</si>
  <si>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</si>
  <si>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</si>
  <si>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</si>
  <si>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</si>
  <si>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</si>
  <si>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</si>
  <si>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</si>
  <si>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</si>
  <si>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</si>
  <si>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</si>
  <si>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</si>
  <si>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</si>
  <si>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</si>
  <si>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</si>
  <si>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</si>
  <si>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</si>
  <si>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</si>
  <si>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</si>
  <si>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</si>
  <si>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</si>
  <si>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</si>
  <si>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</si>
  <si>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</si>
  <si>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</si>
  <si>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</si>
  <si>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</si>
  <si>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</si>
  <si>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</si>
  <si>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</si>
  <si>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</si>
  <si>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</si>
  <si>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</si>
  <si>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</si>
  <si>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</si>
  <si>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</si>
  <si>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</si>
  <si>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</si>
  <si>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</si>
  <si>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</si>
  <si>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</si>
  <si>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</si>
  <si>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</si>
  <si>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</si>
  <si>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</si>
  <si>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</si>
  <si>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</si>
  <si>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</si>
  <si>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</si>
  <si>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</si>
  <si>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</si>
  <si>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</si>
  <si>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</si>
  <si>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</si>
  <si>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</si>
  <si>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</si>
  <si>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</si>
  <si>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</si>
  <si>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</si>
  <si>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</si>
  <si>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</si>
  <si>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</si>
  <si>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</si>
  <si>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</si>
  <si>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</si>
  <si>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</si>
  <si>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</si>
  <si>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</si>
  <si>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</si>
  <si>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</si>
  <si>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</si>
  <si>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</si>
  <si>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</si>
  <si>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</si>
  <si>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</si>
  <si>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</si>
  <si>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</si>
  <si>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</si>
  <si>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</si>
  <si>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</si>
  <si>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</si>
  <si>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</si>
  <si>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</si>
  <si>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</si>
  <si>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</si>
  <si>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</si>
  <si>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</si>
  <si>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</si>
  <si>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</si>
  <si>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</si>
  <si>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</si>
  <si>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</si>
  <si>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</si>
  <si>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</si>
  <si>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</si>
  <si>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</si>
  <si>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</si>
  <si>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</si>
  <si>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</si>
  <si>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</si>
  <si>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</si>
  <si>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</si>
  <si>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</si>
  <si>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</si>
  <si>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</si>
  <si>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</si>
  <si>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</si>
  <si>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</si>
  <si>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</si>
  <si>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</si>
  <si>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</si>
  <si>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</si>
  <si>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</si>
  <si>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</si>
  <si>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</si>
  <si>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</si>
  <si>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</si>
  <si>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</si>
  <si>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</si>
  <si>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</si>
  <si>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</si>
  <si>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</si>
  <si>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</si>
  <si>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</si>
  <si>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</si>
  <si>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</si>
  <si>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</si>
  <si>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</si>
  <si>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</si>
  <si>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</si>
  <si>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</si>
  <si>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</si>
  <si>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</si>
  <si>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</si>
  <si>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</si>
  <si>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</si>
  <si>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</si>
  <si>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</si>
  <si>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</si>
  <si>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</si>
  <si>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</si>
  <si>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</si>
  <si>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</si>
  <si>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</si>
  <si>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</si>
  <si>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</si>
  <si>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</si>
  <si>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</si>
  <si>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</si>
  <si>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</si>
  <si>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</si>
  <si>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</si>
  <si>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</si>
  <si>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</si>
  <si>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</si>
  <si>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</si>
  <si>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</si>
  <si>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</si>
  <si>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</si>
  <si>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</si>
  <si>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</si>
  <si>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</si>
  <si>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</si>
  <si>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</si>
  <si>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</si>
  <si>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</si>
  <si>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</si>
  <si>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</si>
  <si>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</si>
  <si>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</si>
  <si>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</si>
  <si>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</si>
  <si>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</si>
  <si>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</si>
  <si>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</si>
  <si>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</si>
  <si>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</si>
  <si>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</si>
  <si>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</si>
  <si>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</si>
  <si>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</si>
  <si>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</si>
  <si>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</si>
  <si>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</si>
  <si>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</si>
  <si>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</si>
  <si>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</si>
  <si>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</si>
  <si>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</si>
  <si>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</si>
  <si>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</si>
  <si>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</si>
  <si>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</si>
  <si>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</si>
  <si>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</si>
  <si>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</si>
  <si>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</si>
  <si>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</si>
  <si>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</si>
  <si>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</si>
  <si>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</si>
  <si>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</si>
  <si>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</si>
  <si>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</si>
  <si>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</si>
  <si>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</si>
  <si>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</si>
  <si>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</si>
  <si>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</si>
  <si>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</si>
  <si>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</si>
  <si>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</si>
  <si>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</si>
  <si>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</si>
  <si>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</si>
  <si>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</si>
  <si>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</si>
  <si>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</si>
  <si>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</si>
  <si>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</si>
  <si>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</si>
  <si>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</si>
  <si>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</si>
  <si>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</si>
  <si>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</si>
  <si>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</si>
  <si>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</si>
  <si>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</si>
  <si>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</si>
  <si>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</si>
  <si>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</si>
  <si>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</si>
  <si>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</si>
  <si>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</si>
  <si>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</si>
  <si>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</si>
  <si>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</si>
  <si>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</si>
  <si>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</si>
  <si>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</si>
  <si>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</si>
  <si>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</si>
  <si>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</si>
  <si>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</si>
  <si>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</si>
  <si>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</si>
  <si>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</si>
  <si>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</si>
  <si>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</si>
  <si>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</si>
  <si>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</si>
  <si>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</si>
  <si>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</si>
  <si>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</si>
  <si>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</si>
  <si>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</si>
  <si>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</si>
  <si>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</si>
  <si>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</si>
  <si>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</si>
  <si>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</si>
  <si>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</si>
  <si>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</si>
  <si>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</si>
  <si>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</si>
  <si>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</si>
  <si>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</si>
  <si>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</si>
  <si>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</si>
  <si>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</si>
  <si>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</si>
  <si>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</si>
  <si>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</si>
  <si>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</si>
  <si>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</si>
  <si>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</si>
  <si>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</si>
  <si>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</si>
  <si>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</si>
  <si>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</si>
  <si>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</si>
  <si>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</si>
  <si>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</si>
  <si>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</si>
  <si>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</si>
  <si>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</si>
  <si>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</si>
  <si>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</si>
  <si>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</si>
  <si>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</si>
  <si>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</si>
  <si>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</si>
  <si>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</si>
  <si>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</si>
  <si>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</si>
  <si>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</si>
  <si>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</si>
  <si>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</si>
  <si>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</si>
  <si>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</si>
  <si>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</si>
  <si>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</si>
  <si>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</si>
  <si>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</si>
  <si>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</si>
  <si>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</si>
  <si>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</si>
  <si>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</si>
  <si>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</si>
  <si>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</si>
  <si>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</si>
  <si>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</si>
  <si>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</si>
  <si>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</si>
  <si>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</si>
  <si>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</si>
  <si>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</si>
  <si>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</si>
  <si>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</si>
  <si>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</si>
  <si>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</si>
  <si>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</si>
  <si>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</si>
  <si>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</si>
  <si>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</si>
  <si>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</si>
  <si>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</si>
  <si>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</si>
  <si>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</si>
  <si>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</si>
  <si>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</si>
  <si>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</si>
  <si>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</si>
  <si>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</si>
  <si>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</si>
  <si>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</si>
  <si>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</si>
  <si>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</si>
  <si>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</si>
  <si>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</si>
  <si>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</si>
  <si>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</si>
  <si>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</si>
  <si>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</si>
  <si>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</si>
  <si>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</si>
  <si>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</si>
  <si>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</si>
  <si>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</si>
  <si>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</si>
  <si>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</si>
  <si>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</si>
  <si>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</si>
  <si>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</si>
  <si>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</si>
  <si>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</si>
  <si>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</si>
  <si>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</si>
  <si>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</si>
  <si>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</si>
  <si>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</si>
  <si>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</si>
  <si>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</si>
  <si>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</si>
  <si>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</si>
  <si>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</si>
  <si>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</si>
  <si>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</si>
  <si>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</si>
  <si>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</si>
  <si>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</si>
  <si>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</si>
  <si>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</si>
  <si>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</si>
  <si>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</si>
  <si>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</si>
  <si>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</si>
  <si>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</si>
  <si>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</si>
  <si>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</si>
  <si>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</si>
  <si>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</si>
  <si>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</si>
  <si>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</si>
  <si>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</si>
  <si>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</si>
  <si>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</si>
  <si>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</si>
  <si>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</si>
  <si>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</si>
  <si>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</si>
  <si>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</si>
  <si>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</si>
  <si>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</si>
  <si>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</si>
  <si>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</si>
  <si>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</si>
  <si>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</si>
  <si>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</si>
  <si>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</si>
  <si>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</si>
  <si>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</si>
  <si>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</si>
  <si>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</si>
  <si>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</si>
  <si>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</si>
  <si>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</si>
  <si>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</si>
  <si>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</si>
  <si>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</si>
  <si>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</si>
  <si>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</si>
  <si>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</si>
  <si>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</si>
  <si>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</si>
  <si>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</si>
  <si>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</si>
  <si>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</si>
  <si>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</si>
  <si>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</si>
  <si>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</si>
  <si>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</si>
  <si>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</si>
  <si>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</si>
  <si>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</si>
  <si>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</si>
  <si>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</si>
  <si>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</si>
  <si>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</si>
  <si>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</si>
  <si>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</si>
  <si>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</si>
  <si>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</si>
  <si>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</si>
  <si>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</si>
  <si>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</si>
  <si>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</si>
  <si>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</si>
  <si>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</si>
  <si>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</si>
  <si>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</si>
  <si>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</si>
  <si>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</si>
  <si>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</si>
  <si>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</si>
  <si>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</si>
  <si>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</si>
  <si>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</si>
  <si>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</si>
  <si>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</si>
  <si>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</si>
  <si>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</si>
  <si>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</si>
  <si>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</si>
  <si>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</si>
  <si>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</si>
  <si>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</si>
  <si>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</si>
  <si>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</si>
  <si>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</si>
  <si>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</si>
  <si>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</si>
  <si>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</si>
  <si>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</si>
  <si>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</si>
  <si>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</si>
  <si>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</si>
  <si>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</si>
  <si>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</si>
  <si>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</si>
  <si>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</si>
  <si>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</si>
  <si>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</si>
  <si>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</si>
  <si>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</si>
  <si>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</si>
  <si>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</si>
  <si>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</si>
  <si>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</si>
  <si>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</si>
  <si>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</si>
  <si>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</si>
  <si>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</si>
  <si>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</si>
  <si>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</si>
  <si>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</si>
  <si>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</si>
  <si>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</si>
  <si>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</si>
  <si>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</si>
  <si>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</si>
  <si>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</si>
  <si>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</si>
  <si>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</si>
  <si>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</si>
  <si>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</si>
  <si>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</si>
  <si>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</si>
  <si>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</si>
  <si>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</si>
  <si>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</si>
  <si>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</si>
  <si>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</si>
  <si>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</si>
  <si>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</si>
  <si>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</si>
  <si>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</si>
  <si>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</si>
  <si>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</si>
  <si>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</si>
  <si>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</si>
  <si>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</si>
  <si>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</si>
  <si>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</si>
  <si>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</si>
  <si>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</si>
  <si>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</si>
  <si>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</si>
  <si>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</si>
  <si>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</si>
  <si>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</si>
  <si>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</si>
  <si>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</si>
  <si>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</si>
  <si>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</si>
  <si>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</si>
  <si>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</si>
  <si>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</si>
  <si>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</si>
  <si>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</si>
  <si>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</si>
  <si>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</si>
  <si>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</si>
  <si>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</si>
  <si>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</si>
  <si>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</si>
  <si>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</si>
  <si>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</si>
  <si>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</si>
  <si>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</si>
  <si>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</si>
  <si>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</si>
  <si>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</si>
  <si>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</si>
  <si>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</si>
  <si>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</si>
  <si>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</si>
  <si>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</si>
  <si>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</si>
  <si>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</si>
  <si>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</si>
  <si>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</si>
  <si>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</si>
  <si>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</si>
  <si>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</si>
  <si>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</si>
  <si>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</si>
  <si>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</si>
  <si>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</si>
  <si>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</si>
  <si>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</si>
  <si>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</si>
  <si>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</si>
  <si>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</si>
  <si>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</si>
  <si>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</si>
  <si>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</si>
  <si>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</si>
  <si>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</si>
  <si>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</si>
  <si>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</si>
  <si>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</si>
  <si>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</si>
  <si>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</si>
  <si>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</si>
  <si>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</si>
  <si>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</si>
  <si>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</si>
  <si>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</si>
  <si>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</si>
  <si>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</si>
  <si>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</si>
  <si>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</si>
  <si>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</si>
  <si>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</si>
  <si>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</si>
  <si>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</si>
  <si>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</si>
  <si>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</si>
  <si>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</si>
  <si>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</si>
  <si>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</si>
  <si>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</si>
  <si>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</si>
  <si>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</si>
  <si>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</si>
  <si>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</si>
  <si>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</si>
  <si>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</si>
  <si>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</si>
  <si>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</si>
  <si>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</si>
  <si>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</si>
  <si>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</si>
  <si>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</si>
  <si>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</si>
  <si>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</si>
  <si>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</si>
  <si>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</si>
  <si>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</si>
  <si>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</si>
  <si>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</si>
  <si>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</si>
  <si>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</si>
  <si>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</si>
  <si>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</si>
  <si>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</si>
  <si>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</si>
  <si>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</si>
  <si>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</si>
  <si>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</si>
  <si>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</si>
  <si>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</si>
  <si>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</si>
  <si>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</si>
  <si>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</si>
  <si>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</si>
  <si>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</si>
  <si>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</si>
  <si>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</si>
  <si>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</si>
  <si>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</si>
  <si>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</si>
  <si>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</si>
  <si>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</si>
  <si>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</si>
  <si>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</si>
  <si>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</si>
  <si>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</si>
  <si>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</si>
  <si>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</si>
  <si>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</si>
  <si>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</si>
  <si>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</si>
  <si>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</si>
  <si>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</si>
  <si>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</si>
  <si>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</si>
  <si>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</si>
  <si>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</si>
  <si>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</si>
  <si>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</si>
  <si>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</si>
  <si>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</si>
  <si>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</si>
  <si>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</si>
  <si>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</si>
  <si>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</si>
  <si>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</si>
  <si>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</si>
  <si>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</si>
  <si>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</si>
  <si>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</si>
  <si>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</si>
  <si>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</si>
  <si>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</si>
  <si>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</si>
  <si>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</si>
  <si>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</si>
  <si>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</si>
  <si>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</si>
  <si>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</si>
  <si>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</si>
  <si>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</si>
  <si>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</si>
  <si>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</si>
  <si>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</si>
  <si>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</si>
  <si>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</si>
  <si>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</si>
  <si>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</si>
  <si>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</si>
  <si>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</si>
  <si>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</si>
  <si>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</si>
  <si>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</si>
  <si>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</si>
  <si>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</si>
  <si>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</si>
  <si>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</si>
  <si>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</si>
  <si>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</si>
  <si>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</si>
  <si>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</si>
  <si>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</si>
  <si>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</si>
  <si>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</si>
  <si>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</si>
  <si>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</si>
  <si>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</si>
  <si>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</si>
  <si>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</si>
  <si>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</si>
  <si>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</si>
  <si>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</si>
  <si>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</si>
  <si>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</si>
  <si>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</si>
  <si>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</si>
  <si>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</si>
  <si>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</si>
  <si>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</si>
  <si>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</si>
  <si>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</si>
  <si>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</si>
  <si>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</si>
  <si>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</si>
  <si>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</si>
  <si>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</si>
  <si>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</si>
  <si>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</si>
  <si>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</si>
  <si>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</si>
  <si>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</si>
  <si>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</si>
  <si>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</si>
  <si>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</si>
  <si>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</si>
  <si>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</si>
  <si>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</si>
  <si>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</si>
  <si>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</si>
  <si>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</si>
  <si>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</si>
  <si>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</si>
  <si>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</si>
  <si>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</si>
  <si>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</si>
  <si>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</si>
  <si>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</si>
  <si>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</si>
  <si>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</si>
  <si>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</si>
  <si>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</si>
  <si>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</si>
  <si>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</si>
  <si>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</si>
  <si>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</si>
  <si>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</si>
  <si>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</si>
  <si>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</si>
  <si>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</si>
  <si>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</si>
  <si>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</si>
  <si>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</si>
  <si>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</si>
  <si>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</si>
  <si>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</si>
  <si>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</si>
  <si>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</si>
  <si>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</si>
  <si>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</si>
  <si>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</si>
  <si>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</si>
  <si>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</si>
  <si>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</si>
  <si>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</si>
  <si>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</si>
  <si>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</si>
  <si>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</si>
  <si>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</si>
  <si>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</si>
  <si>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</si>
  <si>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</si>
  <si>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</si>
  <si>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</si>
  <si>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</si>
  <si>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</si>
  <si>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</si>
  <si>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</si>
  <si>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</si>
  <si>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</si>
  <si>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</si>
  <si>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</si>
  <si>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</si>
  <si>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</si>
  <si>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</si>
  <si>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</si>
  <si>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</si>
  <si>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</si>
  <si>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</si>
  <si>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</si>
  <si>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</si>
  <si>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</si>
  <si>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</si>
  <si>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</si>
  <si>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</si>
  <si>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</si>
  <si>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</si>
  <si>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</si>
  <si>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</si>
  <si>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</si>
  <si>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</si>
  <si>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</si>
  <si>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</si>
  <si>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</si>
  <si>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</si>
  <si>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</si>
  <si>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</si>
  <si>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</si>
  <si>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</si>
  <si>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</si>
  <si>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</si>
  <si>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</si>
  <si>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</si>
  <si>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</si>
  <si>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</si>
  <si>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</si>
  <si>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</si>
  <si>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</si>
  <si>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</si>
  <si>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</si>
  <si>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</si>
  <si>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</si>
  <si>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</si>
  <si>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</si>
  <si>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</si>
  <si>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</si>
  <si>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</si>
  <si>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</si>
  <si>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</si>
  <si>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</si>
  <si>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</si>
  <si>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</si>
  <si>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</si>
  <si>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</si>
  <si>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</si>
  <si>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</si>
  <si>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</si>
  <si>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</si>
  <si>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</si>
  <si>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</si>
  <si>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</si>
  <si>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</si>
  <si>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</si>
  <si>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</si>
  <si>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</si>
  <si>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</si>
  <si>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</si>
  <si>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</si>
  <si>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</si>
  <si>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</si>
  <si>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</si>
  <si>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</si>
  <si>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</si>
  <si>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</si>
  <si>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</si>
  <si>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</si>
  <si>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</si>
  <si>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</si>
  <si>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</si>
  <si>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</si>
  <si>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</si>
  <si>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</si>
  <si>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</si>
  <si>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</si>
  <si>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</si>
  <si>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</si>
  <si>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</si>
  <si>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</si>
  <si>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</si>
  <si>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</si>
  <si>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</si>
  <si>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</si>
  <si>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</si>
  <si>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</si>
  <si>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</si>
  <si>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</si>
  <si>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</si>
  <si>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</si>
  <si>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</si>
  <si>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</si>
  <si>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</si>
  <si>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</si>
  <si>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</si>
  <si>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</si>
  <si>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</si>
  <si>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</si>
  <si>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</si>
  <si>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</si>
  <si>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</si>
  <si>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</si>
  <si>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</si>
  <si>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</si>
  <si>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</si>
  <si>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</si>
  <si>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</si>
  <si>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</si>
  <si>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</si>
  <si>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</si>
  <si>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</si>
  <si>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</si>
  <si>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</si>
  <si>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</si>
  <si>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</si>
  <si>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</si>
  <si>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</si>
  <si>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</si>
  <si>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</si>
  <si>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</si>
  <si>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</si>
  <si>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</si>
  <si>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</si>
  <si>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</si>
  <si>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</si>
  <si>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</si>
  <si>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</si>
  <si>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</si>
  <si>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</si>
  <si>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</si>
  <si>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</si>
  <si>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</si>
  <si>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</si>
  <si>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</si>
  <si>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</si>
  <si>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</si>
  <si>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</si>
  <si>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</si>
  <si>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</si>
  <si>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</si>
  <si>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</si>
  <si>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</si>
  <si>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</si>
  <si>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</si>
  <si>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</si>
  <si>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</si>
  <si>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</si>
  <si>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</si>
  <si>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</si>
  <si>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</si>
  <si>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</si>
  <si>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</si>
  <si>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</si>
  <si>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</si>
  <si>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</si>
  <si>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</si>
  <si>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</si>
  <si>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</si>
  <si>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</si>
  <si>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</si>
  <si>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</si>
  <si>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</si>
  <si>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</si>
  <si>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</si>
  <si>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</si>
  <si>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</si>
  <si>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</si>
  <si>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</si>
  <si>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</si>
  <si>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</si>
  <si>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</si>
  <si>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</si>
  <si>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</si>
  <si>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</si>
  <si>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</si>
  <si>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</si>
  <si>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</si>
  <si>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</si>
  <si>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</si>
  <si>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</si>
  <si>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</si>
  <si>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</si>
  <si>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</si>
  <si>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</si>
  <si>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</si>
  <si>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</si>
  <si>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</si>
  <si>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</si>
  <si>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</si>
  <si>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</si>
  <si>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</si>
  <si>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</si>
  <si>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</si>
  <si>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</si>
  <si>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</si>
  <si>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</si>
  <si>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</si>
  <si>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</si>
  <si>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</si>
  <si>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</si>
  <si>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</si>
  <si>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</si>
  <si>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</si>
  <si>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</si>
  <si>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</si>
  <si>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</si>
  <si>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</si>
  <si>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</si>
  <si>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</si>
  <si>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</si>
  <si>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</si>
  <si>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</si>
  <si>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</si>
  <si>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</si>
  <si>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</si>
  <si>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</si>
  <si>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</si>
  <si>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</si>
  <si>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</si>
  <si>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</si>
  <si>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</si>
  <si>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</si>
  <si>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</si>
  <si>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</si>
  <si>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</si>
  <si>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</si>
  <si>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</si>
  <si>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</si>
  <si>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</si>
  <si>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</si>
  <si>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</si>
  <si>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</si>
  <si>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</si>
  <si>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</si>
  <si>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</si>
  <si>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</si>
  <si>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</si>
  <si>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</si>
  <si>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</si>
  <si>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</si>
  <si>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</si>
  <si>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</si>
  <si>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</si>
  <si>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</si>
  <si>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</si>
  <si>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</si>
  <si>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</si>
  <si>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</si>
  <si>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</si>
  <si>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</si>
  <si>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</si>
  <si>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</si>
  <si>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</si>
  <si>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</si>
  <si>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</si>
  <si>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</si>
  <si>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</si>
  <si>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</si>
  <si>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</si>
  <si>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</si>
  <si>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</si>
  <si>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</si>
  <si>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</si>
  <si>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</si>
  <si>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</si>
  <si>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</si>
  <si>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</si>
  <si>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</si>
  <si>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</si>
  <si>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</si>
  <si>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</si>
  <si>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</si>
  <si>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</si>
  <si>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</si>
  <si>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</si>
  <si>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</si>
  <si>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</si>
  <si>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</si>
  <si>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</si>
  <si>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</si>
  <si>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</si>
  <si>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</si>
  <si>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</si>
  <si>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</si>
  <si>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</si>
  <si>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</si>
  <si>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</si>
  <si>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</si>
  <si>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</si>
  <si>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</si>
  <si>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</si>
  <si>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</si>
  <si>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</si>
  <si>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</si>
  <si>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</si>
  <si>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</si>
  <si>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</si>
  <si>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</si>
  <si>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</si>
  <si>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</si>
  <si>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</si>
  <si>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</si>
  <si>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</si>
  <si>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</si>
  <si>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</si>
  <si>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</si>
  <si>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</si>
  <si>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</si>
  <si>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</si>
  <si>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</si>
  <si>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</si>
  <si>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</si>
  <si>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</si>
  <si>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</si>
  <si>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</si>
  <si>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</si>
  <si>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</si>
  <si>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</si>
  <si>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</si>
  <si>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</si>
  <si>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</si>
  <si>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</si>
  <si>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</si>
  <si>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</si>
  <si>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</si>
  <si>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</si>
  <si>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</si>
  <si>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</si>
  <si>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</si>
  <si>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</si>
  <si>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</si>
  <si>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</si>
  <si>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</si>
  <si>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</si>
  <si>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</si>
  <si>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</si>
  <si>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</si>
  <si>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</si>
  <si>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</si>
  <si>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</si>
  <si>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</si>
  <si>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</si>
  <si>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</si>
  <si>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</si>
  <si>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</si>
  <si>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</si>
  <si>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</si>
  <si>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</si>
  <si>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</si>
  <si>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</si>
  <si>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</si>
  <si>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</si>
  <si>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</si>
  <si>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</si>
  <si>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</si>
  <si>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</si>
  <si>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</si>
  <si>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</si>
  <si>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</si>
  <si>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</si>
  <si>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</si>
  <si>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</si>
  <si>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</si>
  <si>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</si>
  <si>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</si>
  <si>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</si>
  <si>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</si>
  <si>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</si>
  <si>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</si>
  <si>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</si>
  <si>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</si>
  <si>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</si>
  <si>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</si>
  <si>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</si>
  <si>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</si>
  <si>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</si>
  <si>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</si>
  <si>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</si>
  <si>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</si>
  <si>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</si>
  <si>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</si>
  <si>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</si>
  <si>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</si>
  <si>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</si>
  <si>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</si>
  <si>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</si>
  <si>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</si>
  <si>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</si>
  <si>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</si>
  <si>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</si>
  <si>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</si>
  <si>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</si>
  <si>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</si>
  <si>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</si>
  <si>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</si>
  <si>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</si>
  <si>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</si>
  <si>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</si>
  <si>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</si>
  <si>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</si>
  <si>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</si>
  <si>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</si>
  <si>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</si>
  <si>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</si>
  <si>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</si>
  <si>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</si>
  <si>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</si>
  <si>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</si>
  <si>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</si>
  <si>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</si>
  <si>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</si>
  <si>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</si>
  <si>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</si>
  <si>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</si>
  <si>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</si>
  <si>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</si>
  <si>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</si>
  <si>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</si>
  <si>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</si>
  <si>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</si>
  <si>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</si>
  <si>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</si>
  <si>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</si>
  <si>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</si>
  <si>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</si>
  <si>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</si>
  <si>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</si>
  <si>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</si>
  <si>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</si>
  <si>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</si>
  <si>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</si>
  <si>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</si>
  <si>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</si>
  <si>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</si>
  <si>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</si>
  <si>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</si>
  <si>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</si>
  <si>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</si>
  <si>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</si>
  <si>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</si>
  <si>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</si>
  <si>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</si>
  <si>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</si>
  <si>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</si>
  <si>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</si>
  <si>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</si>
  <si>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</si>
  <si>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</si>
  <si>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</si>
  <si>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</si>
  <si>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</si>
  <si>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</si>
  <si>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</si>
  <si>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</si>
  <si>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</si>
  <si>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</si>
  <si>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</si>
  <si>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</si>
  <si>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</si>
  <si>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</si>
  <si>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</si>
  <si>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</si>
  <si>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</si>
  <si>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</si>
  <si>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</si>
  <si>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</si>
  <si>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</si>
  <si>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</si>
  <si>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</si>
  <si>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</si>
  <si>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</si>
  <si>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</si>
  <si>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</si>
  <si>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</si>
  <si>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</si>
  <si>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</si>
  <si>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</si>
  <si>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</si>
  <si>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</si>
  <si>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</si>
  <si>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</si>
  <si>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</si>
  <si>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</si>
  <si>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</si>
  <si>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</si>
  <si>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</si>
  <si>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</si>
  <si>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</si>
  <si>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</si>
  <si>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</si>
  <si>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</si>
  <si>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</si>
  <si>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</si>
  <si>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</si>
  <si>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</si>
  <si>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</si>
  <si>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</si>
  <si>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</si>
  <si>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</si>
  <si>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</si>
  <si>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</si>
  <si>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</si>
  <si>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</si>
  <si>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</si>
  <si>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</si>
  <si>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</si>
  <si>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</si>
  <si>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</si>
  <si>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</si>
  <si>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</si>
  <si>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</si>
  <si>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</si>
  <si>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</si>
  <si>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</si>
  <si>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</si>
  <si>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</si>
  <si>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</si>
  <si>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</si>
  <si>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</si>
  <si>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</si>
  <si>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</si>
  <si>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</si>
  <si>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</si>
  <si>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</si>
  <si>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</si>
  <si>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</si>
  <si>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</si>
  <si>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</si>
  <si>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</si>
  <si>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</si>
  <si>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</si>
  <si>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</si>
  <si>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</si>
  <si>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</si>
  <si>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</si>
  <si>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</si>
  <si>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</si>
  <si>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</si>
  <si>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</si>
  <si>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</si>
  <si>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</si>
  <si>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</si>
  <si>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</si>
  <si>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</si>
  <si>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</si>
  <si>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</si>
  <si>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</si>
  <si>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</si>
  <si>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</si>
  <si>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</si>
  <si>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</si>
  <si>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</si>
  <si>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</si>
  <si>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</si>
  <si>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</si>
  <si>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</si>
  <si>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</si>
  <si>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</si>
  <si>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</si>
  <si>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</si>
  <si>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</si>
  <si>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</si>
  <si>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</si>
  <si>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</si>
  <si>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</si>
  <si>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</si>
  <si>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</si>
  <si>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</si>
  <si>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</si>
  <si>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</si>
  <si>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</si>
  <si>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</si>
  <si>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</si>
  <si>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</si>
  <si>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</si>
  <si>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</si>
  <si>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</si>
  <si>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</si>
  <si>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</si>
  <si>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</si>
  <si>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</si>
  <si>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</si>
  <si>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</si>
  <si>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</si>
  <si>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</si>
  <si>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</si>
  <si>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</si>
  <si>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</si>
  <si>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</si>
  <si>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</si>
  <si>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</si>
  <si>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</si>
  <si>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</si>
  <si>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</si>
  <si>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</si>
  <si>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</si>
  <si>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</si>
  <si>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</si>
  <si>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</si>
  <si>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</si>
  <si>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</si>
  <si>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</si>
  <si>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</si>
  <si>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</si>
  <si>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</si>
  <si>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</si>
  <si>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</si>
  <si>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</si>
  <si>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</si>
  <si>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</si>
  <si>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</si>
  <si>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</si>
  <si>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</si>
  <si>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</si>
  <si>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</si>
  <si>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</si>
  <si>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</si>
  <si>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</si>
  <si>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</si>
  <si>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</si>
  <si>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</si>
  <si>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</si>
  <si>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</si>
  <si>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</si>
  <si>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</si>
  <si>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</si>
  <si>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</si>
  <si>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</si>
  <si>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</si>
  <si>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</si>
  <si>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</si>
  <si>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</si>
  <si>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</si>
  <si>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</si>
  <si>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</si>
  <si>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</si>
  <si>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</si>
  <si>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</si>
  <si>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</si>
  <si>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</si>
  <si>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</si>
  <si>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</si>
  <si>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</si>
  <si>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</si>
  <si>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</si>
  <si>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</si>
  <si>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</si>
  <si>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</si>
  <si>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</si>
  <si>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</si>
  <si>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</si>
  <si>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</si>
  <si>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</si>
  <si>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</si>
  <si>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</si>
  <si>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</si>
  <si>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</si>
  <si>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</si>
  <si>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</si>
  <si>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</si>
  <si>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</si>
  <si>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</si>
  <si>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</si>
  <si>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</si>
  <si>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</si>
  <si>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</si>
  <si>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</si>
  <si>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</si>
  <si>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</si>
  <si>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</si>
  <si>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</si>
  <si>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</si>
  <si>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</si>
  <si>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</si>
  <si>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</si>
  <si>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</si>
  <si>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</si>
  <si>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</si>
  <si>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</si>
  <si>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</si>
  <si>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</si>
  <si>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</si>
  <si>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</si>
  <si>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</si>
  <si>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</si>
  <si>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</si>
  <si>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</si>
  <si>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</si>
  <si>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</si>
  <si>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</si>
  <si>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</si>
  <si>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</si>
  <si>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</si>
  <si>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</si>
  <si>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</si>
  <si>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</si>
  <si>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</si>
  <si>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</si>
  <si>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</si>
  <si>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</si>
  <si>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</si>
  <si>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</si>
  <si>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</si>
  <si>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</si>
  <si>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</si>
  <si>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</si>
  <si>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</si>
  <si>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</si>
  <si>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</si>
  <si>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</si>
  <si>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</si>
  <si>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</si>
  <si>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</si>
  <si>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</si>
  <si>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</si>
  <si>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</si>
  <si>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</si>
  <si>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</si>
  <si>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</si>
  <si>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</si>
  <si>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</si>
  <si>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</si>
  <si>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</si>
  <si>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</si>
  <si>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</si>
  <si>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</si>
  <si>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</si>
  <si>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</si>
  <si>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</si>
  <si>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</si>
  <si>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</si>
  <si>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</si>
  <si>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</si>
  <si>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</si>
  <si>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</si>
  <si>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</si>
  <si>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</si>
  <si>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</si>
  <si>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</si>
  <si>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</si>
  <si>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</si>
  <si>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</si>
  <si>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</si>
  <si>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</si>
  <si>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</si>
  <si>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</si>
  <si>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</si>
  <si>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</si>
  <si>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</si>
  <si>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</si>
  <si>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</si>
  <si>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</si>
  <si>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</si>
  <si>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</si>
  <si>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</si>
  <si>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</si>
  <si>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</si>
  <si>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</si>
  <si>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</si>
  <si>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</si>
  <si>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</si>
  <si>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</si>
  <si>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</si>
  <si>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</si>
  <si>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</si>
  <si>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</si>
  <si>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</si>
  <si>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</si>
  <si>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</si>
  <si>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</si>
  <si>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</si>
  <si>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</si>
  <si>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</si>
  <si>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</si>
  <si>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</si>
  <si>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</si>
  <si>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</si>
  <si>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</si>
  <si>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</si>
  <si>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</si>
  <si>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</si>
  <si>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</si>
  <si>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</si>
  <si>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</si>
  <si>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</si>
  <si>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</si>
  <si>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</si>
  <si>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</si>
  <si>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</si>
  <si>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</si>
  <si>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</si>
  <si>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</si>
  <si>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</si>
  <si>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</si>
  <si>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</si>
  <si>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</si>
  <si>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</si>
  <si>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</si>
  <si>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</si>
  <si>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</si>
  <si>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</si>
  <si>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</si>
  <si>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</si>
  <si>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</si>
  <si>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</si>
  <si>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</si>
  <si>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</si>
  <si>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</si>
  <si>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</si>
  <si>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</si>
  <si>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</si>
  <si>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</si>
  <si>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</si>
  <si>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</si>
  <si>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</si>
  <si>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</si>
  <si>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</si>
  <si>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</si>
  <si>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</si>
  <si>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</si>
  <si>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</si>
  <si>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</si>
  <si>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</si>
  <si>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</si>
  <si>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</si>
  <si>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</si>
  <si>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</si>
  <si>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</si>
  <si>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</si>
  <si>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</si>
  <si>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</si>
  <si>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</si>
  <si>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</si>
  <si>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</si>
  <si>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</si>
  <si>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</si>
  <si>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</si>
  <si>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</si>
  <si>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</si>
  <si>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</si>
  <si>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</si>
  <si>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</si>
  <si>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</si>
  <si>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</si>
  <si>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</si>
  <si>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</si>
  <si>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</si>
  <si>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</si>
  <si>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</si>
  <si>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</si>
  <si>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</si>
  <si>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</si>
  <si>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</si>
  <si>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</si>
  <si>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</si>
  <si>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</si>
  <si>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</si>
  <si>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</si>
  <si>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</si>
  <si>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</si>
  <si>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</si>
  <si>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</si>
  <si>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</si>
  <si>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</si>
  <si>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</si>
  <si>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</si>
  <si>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</si>
  <si>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</si>
  <si>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</si>
  <si>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</si>
  <si>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</si>
  <si>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</si>
  <si>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</si>
  <si>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</si>
  <si>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</si>
  <si>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</si>
  <si>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</si>
  <si>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</si>
  <si>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</si>
  <si>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</si>
  <si>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</si>
  <si>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</si>
  <si>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</si>
  <si>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</si>
  <si>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</si>
  <si>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</si>
  <si>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</si>
  <si>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</si>
  <si>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</si>
  <si>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</si>
  <si>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</si>
  <si>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</si>
  <si>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</si>
  <si>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</si>
  <si>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</si>
  <si>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</si>
  <si>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</si>
  <si>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</si>
  <si>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</si>
  <si>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</si>
  <si>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</si>
  <si>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</si>
  <si>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</si>
  <si>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</si>
  <si>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</si>
  <si>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</si>
  <si>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</si>
  <si>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</si>
  <si>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</si>
  <si>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</si>
  <si>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</si>
  <si>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</si>
  <si>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</si>
  <si>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</si>
  <si>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</si>
  <si>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</si>
  <si>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</si>
  <si>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</si>
  <si>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</si>
  <si>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</si>
  <si>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</si>
  <si>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</si>
  <si>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</si>
  <si>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</si>
  <si>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</si>
  <si>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</si>
  <si>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</si>
  <si>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</si>
  <si>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</si>
  <si>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</si>
  <si>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</si>
  <si>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</si>
  <si>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</si>
  <si>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</si>
  <si>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</si>
  <si>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</si>
  <si>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</si>
  <si>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</si>
  <si>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</si>
  <si>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</si>
  <si>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</si>
  <si>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</si>
  <si>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</si>
  <si>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</si>
  <si>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</si>
  <si>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</si>
  <si>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</si>
  <si>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</si>
  <si>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</si>
  <si>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</si>
  <si>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</si>
  <si>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</si>
  <si>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</si>
  <si>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</si>
  <si>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</si>
  <si>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</si>
  <si>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</si>
  <si>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</si>
  <si>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</si>
  <si>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</si>
  <si>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</si>
  <si>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</si>
  <si>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</si>
  <si>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</si>
  <si>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</si>
  <si>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</si>
  <si>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</si>
  <si>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</si>
  <si>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</si>
  <si>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</si>
  <si>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</si>
  <si>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</si>
  <si>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</si>
  <si>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</si>
  <si>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</si>
  <si>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</si>
  <si>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</si>
  <si>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</si>
  <si>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</si>
  <si>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</si>
  <si>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</si>
  <si>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</si>
  <si>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</si>
  <si>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</si>
  <si>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</si>
  <si>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</si>
  <si>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</si>
  <si>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</si>
  <si>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</si>
  <si>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</si>
  <si>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</si>
  <si>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</si>
  <si>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</si>
  <si>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</si>
  <si>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</si>
  <si>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</si>
  <si>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</si>
  <si>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</si>
  <si>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</si>
  <si>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</si>
  <si>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</si>
  <si>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</si>
  <si>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</si>
  <si>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</si>
  <si>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</si>
  <si>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</si>
  <si>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</si>
  <si>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</si>
  <si>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</si>
  <si>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</si>
  <si>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</si>
  <si>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</si>
  <si>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</si>
  <si>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</si>
  <si>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</si>
  <si>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</si>
  <si>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</si>
  <si>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</si>
  <si>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</si>
  <si>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</si>
  <si>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</si>
  <si>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</si>
  <si>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</si>
  <si>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</si>
  <si>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</si>
  <si>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</si>
  <si>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</si>
  <si>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</si>
  <si>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</si>
  <si>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</si>
  <si>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</si>
  <si>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</si>
  <si>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</si>
  <si>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</si>
  <si>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</si>
  <si>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</si>
  <si>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</si>
  <si>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</si>
  <si>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</si>
  <si>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</si>
  <si>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</si>
  <si>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</si>
  <si>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</si>
  <si>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</si>
  <si>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</si>
  <si>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</si>
  <si>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</si>
  <si>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</si>
  <si>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</si>
  <si>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</si>
  <si>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</si>
  <si>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</si>
  <si>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</si>
  <si>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</si>
  <si>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</si>
  <si>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</si>
  <si>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</si>
  <si>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</si>
  <si>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</si>
  <si>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</si>
  <si>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</si>
  <si>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</si>
  <si>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</si>
  <si>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</si>
  <si>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</si>
  <si>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</si>
  <si>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</si>
  <si>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</si>
  <si>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</si>
  <si>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</si>
  <si>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</si>
  <si>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</si>
  <si>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</si>
  <si>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</si>
  <si>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</si>
  <si>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</si>
  <si>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</si>
  <si>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</si>
  <si>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</si>
  <si>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</si>
  <si>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</si>
  <si>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</si>
  <si>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</si>
  <si>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</si>
  <si>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</si>
  <si>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</si>
  <si>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</si>
  <si>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</si>
  <si>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</si>
  <si>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</si>
  <si>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</si>
  <si>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</si>
  <si>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</si>
  <si>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</si>
  <si>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</si>
  <si>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</si>
  <si>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</si>
  <si>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</si>
  <si>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</si>
  <si>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</si>
  <si>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</si>
  <si>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</si>
  <si>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</si>
  <si>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</si>
  <si>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</si>
  <si>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</si>
  <si>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</si>
  <si>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</si>
  <si>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</si>
  <si>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</si>
  <si>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</si>
  <si>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</si>
  <si>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</si>
  <si>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</si>
  <si>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</si>
  <si>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</si>
  <si>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</si>
  <si>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</si>
  <si>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</si>
  <si>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</si>
  <si>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</si>
  <si>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</si>
  <si>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</si>
  <si>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</si>
  <si>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</si>
  <si>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</si>
  <si>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</si>
  <si>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</si>
  <si>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</si>
  <si>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</si>
  <si>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</si>
  <si>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</si>
  <si>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</si>
  <si>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</si>
  <si>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</si>
  <si>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</si>
  <si>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</si>
  <si>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</si>
  <si>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</si>
  <si>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</si>
  <si>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</si>
  <si>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</si>
  <si>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</si>
  <si>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</si>
  <si>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</si>
  <si>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</si>
  <si>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</si>
  <si>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</si>
  <si>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</si>
  <si>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</si>
  <si>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</si>
  <si>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</si>
  <si>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</si>
  <si>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</si>
  <si>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</si>
  <si>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</si>
  <si>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</si>
  <si>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</si>
  <si>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</si>
  <si>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</si>
  <si>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</si>
  <si>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</si>
  <si>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</si>
  <si>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</si>
  <si>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</si>
  <si>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</si>
  <si>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</si>
  <si>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</si>
  <si>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</si>
  <si>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</si>
  <si>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</si>
  <si>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</si>
  <si>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</si>
  <si>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</si>
  <si>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</si>
  <si>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</si>
  <si>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</si>
  <si>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</si>
  <si>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</si>
  <si>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</si>
  <si>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</si>
  <si>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</si>
  <si>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</si>
  <si>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</si>
  <si>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</si>
  <si>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</si>
  <si>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</si>
  <si>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</si>
  <si>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</si>
  <si>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</si>
  <si>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</si>
  <si>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</si>
  <si>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</si>
  <si>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</si>
  <si>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</si>
  <si>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</si>
  <si>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</si>
  <si>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</si>
  <si>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</si>
  <si>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</si>
  <si>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</si>
  <si>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</si>
  <si>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</si>
  <si>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</si>
  <si>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</si>
  <si>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</si>
  <si>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</si>
  <si>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</si>
  <si>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</si>
  <si>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</si>
  <si>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</si>
  <si>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</si>
  <si>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</si>
  <si>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</si>
  <si>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</si>
  <si>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</si>
  <si>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</si>
  <si>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</si>
  <si>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</si>
  <si>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</si>
  <si>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</si>
  <si>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</si>
  <si>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</si>
  <si>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</si>
  <si>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</si>
  <si>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</si>
  <si>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</si>
  <si>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</si>
  <si>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</si>
  <si>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</si>
  <si>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</si>
  <si>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</si>
  <si>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</si>
  <si>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</si>
  <si>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</si>
  <si>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</si>
  <si>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</si>
  <si>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</si>
  <si>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</si>
  <si>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</si>
  <si>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</si>
  <si>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</si>
  <si>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</si>
  <si>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</si>
  <si>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</si>
  <si>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</si>
  <si>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</si>
  <si>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</si>
  <si>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</si>
  <si>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</si>
  <si>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</si>
  <si>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</si>
  <si>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</si>
  <si>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</si>
  <si>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</si>
  <si>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</si>
  <si>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</si>
  <si>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</si>
  <si>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</si>
  <si>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</si>
  <si>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</si>
  <si>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</si>
  <si>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</si>
  <si>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</si>
  <si>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</si>
  <si>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</si>
  <si>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</si>
  <si>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</si>
  <si>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</si>
  <si>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</si>
  <si>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</si>
  <si>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</si>
  <si>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</si>
  <si>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</si>
  <si>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</si>
  <si>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</si>
  <si>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</si>
  <si>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</si>
  <si>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</si>
  <si>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</si>
  <si>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</si>
  <si>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</si>
  <si>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</si>
  <si>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</si>
  <si>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</si>
  <si>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</si>
  <si>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</si>
  <si>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</si>
  <si>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</si>
  <si>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</si>
  <si>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</si>
  <si>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</si>
  <si>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</si>
  <si>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</si>
  <si>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</si>
  <si>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</si>
  <si>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</si>
  <si>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</si>
  <si>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</si>
  <si>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</si>
  <si>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</si>
  <si>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</si>
  <si>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</si>
  <si>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</si>
  <si>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</si>
  <si>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</si>
  <si>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</si>
  <si>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</si>
  <si>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</si>
  <si>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</si>
  <si>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</si>
  <si>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</si>
  <si>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</si>
  <si>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</si>
  <si>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</si>
  <si>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</si>
  <si>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</si>
  <si>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</si>
  <si>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</si>
  <si>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</si>
  <si>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</si>
  <si>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</si>
  <si>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</si>
  <si>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</si>
  <si>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</si>
  <si>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</si>
  <si>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</si>
  <si>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</si>
  <si>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</si>
  <si>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</si>
  <si>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</si>
  <si>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</si>
  <si>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</si>
  <si>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</si>
  <si>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</si>
  <si>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</si>
  <si>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</si>
  <si>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</si>
  <si>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</si>
  <si>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</si>
  <si>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</si>
  <si>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</si>
  <si>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</si>
  <si>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</si>
  <si>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</si>
  <si>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</si>
  <si>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</si>
  <si>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</si>
  <si>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</si>
  <si>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</si>
  <si>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</si>
  <si>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</si>
  <si>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</si>
  <si>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</si>
  <si>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</si>
  <si>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</si>
  <si>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</si>
  <si>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</si>
  <si>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</si>
  <si>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</si>
  <si>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</si>
  <si>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</si>
  <si>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</si>
  <si>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</si>
  <si>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</si>
  <si>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</si>
  <si>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</si>
  <si>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</si>
  <si>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</si>
  <si>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</si>
  <si>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</si>
  <si>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</si>
  <si>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</si>
  <si>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</si>
  <si>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</si>
  <si>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</si>
  <si>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</si>
  <si>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</si>
  <si>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</si>
  <si>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</si>
  <si>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</si>
  <si>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</si>
  <si>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</si>
  <si>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</si>
  <si>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</si>
  <si>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</si>
  <si>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</si>
  <si>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</si>
  <si>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</si>
  <si>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</si>
  <si>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</si>
  <si>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</si>
  <si>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</si>
  <si>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</si>
  <si>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</si>
  <si>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</si>
  <si>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</si>
  <si>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</si>
  <si>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</si>
  <si>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</si>
  <si>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</si>
  <si>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</si>
  <si>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</si>
  <si>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</si>
  <si>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</si>
  <si>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</si>
  <si>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</si>
  <si>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</si>
  <si>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</si>
  <si>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</si>
  <si>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</si>
  <si>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</si>
  <si>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</si>
  <si>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</si>
  <si>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</si>
  <si>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</si>
  <si>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</si>
  <si>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</si>
  <si>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</si>
  <si>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</si>
  <si>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</si>
  <si>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</si>
  <si>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</si>
  <si>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</si>
  <si>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</si>
  <si>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</si>
  <si>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</si>
  <si>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</si>
  <si>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</si>
  <si>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</si>
  <si>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</si>
  <si>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</si>
  <si>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</si>
  <si>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</si>
  <si>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</si>
  <si>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</si>
  <si>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</si>
  <si>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</si>
  <si>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</si>
  <si>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</si>
  <si>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</si>
  <si>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</si>
  <si>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</si>
  <si>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</si>
  <si>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</si>
  <si>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</si>
  <si>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</si>
  <si>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</si>
  <si>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</si>
  <si>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</si>
  <si>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</si>
  <si>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</si>
  <si>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</si>
  <si>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</si>
  <si>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</si>
  <si>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</si>
  <si>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</si>
  <si>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</si>
  <si>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</si>
  <si>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</si>
  <si>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</si>
  <si>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</si>
  <si>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</si>
  <si>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</si>
  <si>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</si>
  <si>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</si>
  <si>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</si>
  <si>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</si>
  <si>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</si>
  <si>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</si>
  <si>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</si>
  <si>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</si>
  <si>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</si>
  <si>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</si>
  <si>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</si>
  <si>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</si>
  <si>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</si>
  <si>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</si>
  <si>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</si>
  <si>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</si>
  <si>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</si>
  <si>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</si>
  <si>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</si>
  <si>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</si>
  <si>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</si>
  <si>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</si>
  <si>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</si>
  <si>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</si>
  <si>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</si>
  <si>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</si>
  <si>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</si>
  <si>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</si>
  <si>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</si>
  <si>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</si>
  <si>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</si>
  <si>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</si>
  <si>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</si>
  <si>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</si>
  <si>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</si>
  <si>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</si>
  <si>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</si>
  <si>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</si>
  <si>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</si>
  <si>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</si>
  <si>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</si>
  <si>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</si>
  <si>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</si>
  <si>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</si>
  <si>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</si>
  <si>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</si>
  <si>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</si>
  <si>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</si>
  <si>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</si>
  <si>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</si>
  <si>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</si>
  <si>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</si>
  <si>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</si>
  <si>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</si>
  <si>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</si>
  <si>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</si>
  <si>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</si>
  <si>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</si>
  <si>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</si>
  <si>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</si>
  <si>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</si>
  <si>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</si>
  <si>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</si>
  <si>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</si>
  <si>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</si>
  <si>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</si>
  <si>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</si>
  <si>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</si>
  <si>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</si>
  <si>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</si>
  <si>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</si>
  <si>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</si>
  <si>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</si>
  <si>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</si>
  <si>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</si>
  <si>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</si>
  <si>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</si>
  <si>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</si>
  <si>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</si>
  <si>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</si>
  <si>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</si>
  <si>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</si>
  <si>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</si>
  <si>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</si>
  <si>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</si>
  <si>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</si>
  <si>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</si>
  <si>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</si>
  <si>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</si>
  <si>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</si>
  <si>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</si>
  <si>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</si>
  <si>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</si>
  <si>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</si>
  <si>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</si>
  <si>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</si>
  <si>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</si>
  <si>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</si>
  <si>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</si>
  <si>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</si>
  <si>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</si>
  <si>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</si>
  <si>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</si>
  <si>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</si>
  <si>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</si>
  <si>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</si>
  <si>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</si>
  <si>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</si>
  <si>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</si>
  <si>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</si>
  <si>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</si>
  <si>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</si>
  <si>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</si>
  <si>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</si>
  <si>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</si>
  <si>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</si>
  <si>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</si>
  <si>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</si>
  <si>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</si>
  <si>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</si>
  <si>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</si>
  <si>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</si>
  <si>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</si>
  <si>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</si>
  <si>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</si>
  <si>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</si>
  <si>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</si>
  <si>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</si>
  <si>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</si>
  <si>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</si>
  <si>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</si>
  <si>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</si>
  <si>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</si>
  <si>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</si>
  <si>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</si>
  <si>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</si>
  <si>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</si>
  <si>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</si>
  <si>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</si>
  <si>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</si>
  <si>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</si>
  <si>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</si>
  <si>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</si>
  <si>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</si>
  <si>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</si>
  <si>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</si>
  <si>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</si>
  <si>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</si>
  <si>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</si>
  <si>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</si>
  <si>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</si>
  <si>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</si>
  <si>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</si>
  <si>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</si>
  <si>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</si>
  <si>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</si>
  <si>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</si>
  <si>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</si>
  <si>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</si>
  <si>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</si>
  <si>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</si>
  <si>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</si>
  <si>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</si>
  <si>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</si>
  <si>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</si>
  <si>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</si>
  <si>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</si>
  <si>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</si>
  <si>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</si>
  <si>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</si>
  <si>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</si>
  <si>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</si>
  <si>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</si>
  <si>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</si>
  <si>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</si>
  <si>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</si>
  <si>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</si>
  <si>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</si>
  <si>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</si>
  <si>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</si>
  <si>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</si>
  <si>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</si>
  <si>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</si>
  <si>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</si>
  <si>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</si>
  <si>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</si>
  <si>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</si>
  <si>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</si>
  <si>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</si>
  <si>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</si>
  <si>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</si>
  <si>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</si>
  <si>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</si>
  <si>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</si>
  <si>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</si>
  <si>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</si>
  <si>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</si>
  <si>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</si>
  <si>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</si>
  <si>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</si>
  <si>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</si>
  <si>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</si>
  <si>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</si>
  <si>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</si>
  <si>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</si>
  <si>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</si>
  <si>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</si>
  <si>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</si>
  <si>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</si>
  <si>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</si>
  <si>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</si>
  <si>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</si>
  <si>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</si>
  <si>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</si>
  <si>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</si>
  <si>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</si>
  <si>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</si>
  <si>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</si>
  <si>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</si>
  <si>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</si>
  <si>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</si>
  <si>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</si>
  <si>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</si>
  <si>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</si>
  <si>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</si>
  <si>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</si>
  <si>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</si>
  <si>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</si>
  <si>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</si>
  <si>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</si>
  <si>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</si>
  <si>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</si>
  <si>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</si>
  <si>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</si>
  <si>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</si>
  <si>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</si>
  <si>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</si>
  <si>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</si>
  <si>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</si>
  <si>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</si>
  <si>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</si>
  <si>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</si>
  <si>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</si>
  <si>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</si>
  <si>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</si>
  <si>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</si>
  <si>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</si>
  <si>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</si>
  <si>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</si>
  <si>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</si>
  <si>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</si>
  <si>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</si>
  <si>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</si>
  <si>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</si>
  <si>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</si>
  <si>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</si>
  <si>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</si>
  <si>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</si>
  <si>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</si>
  <si>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</si>
  <si>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</si>
  <si>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</si>
  <si>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</si>
  <si>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</si>
  <si>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</si>
  <si>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</si>
  <si>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</si>
  <si>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</si>
  <si>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</si>
  <si>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</si>
  <si>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</si>
  <si>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</si>
  <si>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</si>
  <si>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</si>
  <si>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</si>
  <si>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</si>
  <si>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</si>
  <si>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</si>
  <si>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</si>
  <si>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</si>
  <si>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</si>
  <si>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</si>
  <si>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</si>
  <si>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</si>
  <si>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</si>
  <si>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</si>
  <si>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</si>
  <si>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</si>
  <si>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</si>
  <si>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</si>
  <si>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</si>
  <si>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</si>
  <si>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</si>
  <si>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</si>
  <si>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</si>
  <si>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</si>
  <si>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</si>
  <si>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</si>
  <si>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</si>
  <si>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</si>
  <si>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</si>
  <si>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</si>
  <si>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</si>
  <si>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</si>
  <si>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</si>
  <si>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</si>
  <si>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</si>
  <si>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</si>
  <si>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</si>
  <si>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</si>
  <si>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</si>
  <si>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</si>
  <si>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</si>
  <si>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</si>
  <si>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</si>
  <si>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</si>
  <si>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</si>
  <si>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</si>
  <si>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</si>
  <si>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</si>
  <si>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</si>
  <si>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</si>
  <si>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</si>
  <si>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</si>
  <si>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</si>
  <si>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</si>
  <si>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</si>
  <si>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</si>
  <si>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</si>
  <si>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</si>
  <si>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</si>
  <si>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</si>
  <si>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</si>
  <si>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</si>
  <si>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</si>
  <si>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</si>
  <si>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</si>
  <si>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</si>
  <si>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</si>
  <si>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</si>
  <si>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</si>
  <si>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</si>
  <si>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</si>
  <si>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</si>
  <si>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</si>
  <si>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</si>
  <si>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</si>
  <si>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</si>
  <si>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</si>
  <si>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</si>
  <si>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</si>
  <si>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</si>
  <si>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</si>
  <si>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</si>
  <si>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</si>
  <si>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</si>
  <si>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</si>
  <si>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</si>
  <si>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</si>
  <si>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</si>
  <si>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</si>
  <si>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</si>
  <si>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</si>
  <si>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</si>
  <si>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</si>
  <si>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</si>
  <si>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</si>
  <si>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</si>
  <si>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</si>
  <si>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</si>
  <si>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</si>
  <si>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</si>
  <si>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</si>
  <si>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</si>
  <si>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</si>
  <si>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</si>
  <si>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</si>
  <si>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</si>
  <si>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</si>
  <si>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</si>
  <si>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</si>
  <si>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</si>
  <si>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</si>
  <si>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</si>
  <si>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</si>
  <si>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</si>
  <si>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</si>
  <si>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</si>
  <si>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</si>
  <si>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</si>
  <si>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</si>
  <si>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</si>
  <si>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</si>
  <si>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</si>
  <si>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</si>
  <si>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</si>
  <si>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</si>
  <si>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</si>
  <si>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</si>
  <si>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</si>
  <si>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</si>
  <si>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</si>
  <si>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</si>
  <si>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</si>
  <si>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</si>
  <si>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</si>
  <si>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</si>
  <si>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</si>
  <si>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</si>
  <si>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</si>
  <si>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</si>
  <si>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</si>
  <si>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</si>
  <si>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</si>
  <si>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</si>
  <si>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</si>
  <si>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</si>
  <si>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</si>
  <si>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</si>
  <si>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</si>
  <si>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</si>
  <si>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</si>
  <si>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</si>
  <si>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</si>
  <si>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</si>
  <si>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</si>
  <si>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</si>
  <si>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</si>
  <si>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</si>
  <si>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</si>
  <si>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</si>
  <si>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</si>
  <si>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</si>
  <si>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</si>
  <si>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</si>
  <si>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</si>
  <si>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</si>
  <si>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</si>
  <si>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</si>
  <si>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</si>
  <si>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</si>
  <si>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</si>
  <si>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</si>
  <si>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</si>
  <si>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</si>
  <si>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</si>
  <si>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</si>
  <si>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</si>
  <si>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</si>
  <si>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</si>
  <si>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</si>
  <si>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</si>
  <si>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</si>
  <si>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</si>
  <si>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</si>
  <si>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</si>
  <si>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</si>
  <si>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</si>
  <si>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</si>
  <si>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</si>
  <si>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</si>
  <si>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</si>
  <si>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</si>
  <si>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</si>
  <si>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</si>
  <si>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</si>
  <si>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</si>
  <si>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</si>
  <si>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</si>
  <si>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</si>
  <si>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</si>
  <si>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</si>
  <si>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</si>
  <si>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</si>
  <si>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</si>
  <si>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</si>
  <si>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</si>
  <si>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</si>
  <si>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</si>
  <si>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</si>
  <si>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</si>
  <si>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</si>
  <si>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</si>
  <si>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</si>
  <si>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</si>
  <si>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</si>
  <si>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</si>
  <si>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</si>
  <si>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</si>
  <si>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</si>
  <si>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</si>
  <si>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</si>
  <si>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</si>
  <si>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</si>
  <si>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</si>
  <si>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</si>
  <si>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</si>
  <si>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</si>
  <si>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</si>
  <si>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</si>
  <si>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</si>
  <si>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</si>
  <si>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</si>
  <si>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</si>
  <si>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</si>
  <si>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</si>
  <si>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</si>
  <si>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</si>
  <si>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</si>
  <si>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</si>
  <si>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</si>
  <si>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</si>
  <si>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</si>
  <si>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</si>
  <si>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</si>
  <si>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</si>
  <si>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</si>
  <si>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</si>
  <si>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</si>
  <si>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</si>
  <si>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</si>
  <si>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</si>
  <si>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</si>
  <si>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</si>
  <si>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</si>
  <si>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</si>
  <si>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</si>
  <si>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</si>
  <si>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</si>
  <si>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</si>
  <si>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</si>
  <si>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</si>
  <si>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</si>
  <si>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</si>
  <si>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</si>
  <si>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</si>
  <si>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</si>
  <si>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</si>
  <si>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</si>
  <si>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</si>
  <si>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</si>
  <si>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</si>
  <si>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</si>
  <si>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</si>
  <si>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</si>
  <si>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</si>
  <si>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</si>
  <si>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</si>
  <si>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</si>
  <si>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</si>
  <si>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</si>
  <si>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</si>
  <si>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</si>
  <si>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</si>
  <si>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</si>
  <si>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</si>
  <si>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</si>
  <si>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</si>
  <si>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</si>
  <si>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</si>
  <si>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</si>
  <si>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</si>
  <si>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</si>
  <si>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</si>
  <si>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</si>
  <si>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</si>
  <si>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</si>
  <si>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</si>
  <si>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</si>
  <si>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</si>
  <si>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</si>
  <si>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</si>
  <si>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</si>
  <si>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</si>
  <si>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</si>
  <si>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</si>
  <si>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</si>
  <si>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</si>
  <si>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</si>
  <si>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</si>
  <si>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</si>
  <si>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</si>
  <si>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</si>
  <si>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</si>
  <si>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</si>
  <si>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</si>
  <si>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</si>
  <si>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</si>
  <si>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</si>
  <si>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</si>
  <si>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</si>
  <si>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</si>
  <si>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</si>
  <si>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</si>
  <si>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</si>
  <si>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</si>
  <si>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</si>
  <si>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</si>
  <si>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</si>
  <si>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</si>
  <si>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</si>
  <si>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</si>
  <si>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</si>
  <si>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</si>
  <si>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</si>
  <si>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</si>
  <si>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</si>
  <si>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</si>
  <si>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</si>
  <si>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</si>
  <si>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</si>
  <si>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</si>
  <si>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</si>
  <si>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</si>
  <si>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</si>
  <si>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</si>
  <si>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</si>
  <si>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</si>
  <si>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</si>
  <si>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</si>
  <si>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</si>
  <si>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</si>
  <si>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</si>
  <si>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</si>
  <si>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</si>
  <si>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</si>
  <si>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</si>
  <si>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</si>
  <si>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</si>
  <si>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</si>
  <si>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</si>
  <si>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</si>
  <si>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</si>
  <si>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</si>
  <si>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</si>
  <si>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</si>
  <si>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</si>
  <si>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</si>
  <si>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</si>
  <si>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</si>
  <si>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</si>
  <si>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</si>
  <si>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</si>
  <si>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</si>
  <si>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</si>
  <si>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</si>
  <si>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</si>
  <si>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</si>
  <si>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</si>
  <si>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</si>
  <si>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</si>
  <si>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</si>
  <si>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</si>
  <si>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</si>
  <si>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</si>
  <si>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</si>
  <si>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</si>
  <si>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</si>
  <si>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</si>
  <si>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</si>
  <si>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</si>
  <si>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</si>
  <si>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</si>
  <si>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</si>
  <si>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</si>
  <si>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</si>
  <si>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</si>
  <si>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</si>
  <si>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</si>
  <si>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</si>
  <si>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</si>
  <si>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</si>
  <si>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</si>
  <si>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</si>
  <si>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</si>
  <si>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</si>
  <si>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</si>
  <si>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</si>
  <si>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</si>
  <si>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</si>
  <si>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</si>
  <si>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</si>
  <si>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</si>
  <si>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</si>
  <si>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</si>
  <si>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</si>
  <si>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</si>
  <si>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</si>
  <si>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</si>
  <si>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</si>
  <si>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</si>
  <si>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</si>
  <si>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</si>
  <si>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</si>
  <si>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</si>
  <si>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</si>
  <si>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</si>
  <si>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</si>
  <si>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</si>
  <si>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</si>
  <si>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</si>
  <si>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</si>
  <si>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</si>
  <si>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</si>
  <si>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</si>
  <si>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</si>
  <si>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</si>
  <si>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</si>
  <si>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</si>
  <si>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</si>
  <si>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</si>
  <si>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</si>
  <si>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</si>
  <si>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</si>
  <si>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</si>
  <si>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</si>
  <si>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</si>
  <si>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</si>
  <si>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</si>
  <si>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</si>
  <si>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</si>
  <si>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</si>
  <si>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</si>
  <si>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</si>
  <si>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</si>
  <si>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</si>
  <si>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</si>
  <si>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</si>
  <si>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</si>
  <si>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</si>
  <si>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</si>
  <si>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</si>
  <si>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</si>
  <si>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</si>
  <si>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</si>
  <si>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</si>
  <si>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</si>
  <si>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</si>
  <si>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</si>
  <si>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</si>
  <si>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</si>
  <si>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</si>
  <si>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</si>
  <si>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</si>
  <si>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</si>
  <si>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</si>
  <si>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</si>
  <si>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</si>
  <si>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</si>
  <si>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</si>
  <si>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</si>
  <si>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</si>
  <si>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</si>
  <si>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</si>
  <si>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</si>
  <si>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</si>
  <si>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</si>
  <si>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</si>
  <si>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</si>
  <si>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</si>
  <si>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</si>
  <si>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</si>
  <si>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</si>
  <si>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</si>
  <si>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</si>
  <si>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</si>
  <si>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</si>
  <si>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</si>
  <si>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</si>
  <si>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</si>
  <si>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</si>
  <si>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</si>
  <si>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</si>
  <si>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</si>
  <si>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</si>
  <si>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</si>
  <si>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</si>
  <si>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</si>
  <si>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</si>
  <si>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</si>
  <si>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</si>
  <si>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</si>
  <si>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</si>
  <si>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</si>
  <si>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</si>
  <si>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</si>
  <si>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</si>
  <si>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</si>
  <si>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</si>
  <si>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</si>
  <si>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</si>
  <si>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</si>
  <si>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</si>
  <si>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</si>
  <si>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</si>
  <si>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</si>
  <si>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</si>
  <si>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</si>
  <si>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</si>
  <si>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</si>
  <si>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</si>
  <si>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</si>
  <si>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</si>
  <si>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</si>
  <si>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</si>
  <si>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</si>
  <si>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</si>
  <si>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</si>
  <si>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</si>
  <si>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</si>
  <si>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</si>
  <si>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</si>
  <si>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</si>
  <si>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</si>
  <si>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</si>
  <si>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</si>
  <si>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</si>
  <si>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</si>
  <si>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</si>
  <si>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</si>
  <si>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</si>
  <si>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</si>
  <si>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</si>
  <si>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</si>
  <si>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</si>
  <si>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</si>
  <si>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</si>
  <si>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</si>
  <si>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</si>
  <si>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</si>
  <si>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</si>
  <si>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</si>
  <si>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</si>
  <si>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</si>
  <si>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</si>
  <si>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</si>
  <si>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</si>
  <si>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</si>
  <si>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</si>
  <si>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</si>
  <si>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</si>
  <si>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</si>
  <si>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</si>
  <si>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</si>
  <si>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</si>
  <si>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</si>
  <si>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</si>
  <si>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</si>
  <si>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</si>
  <si>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</si>
  <si>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</si>
  <si>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</si>
  <si>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</si>
  <si>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</si>
  <si>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</si>
  <si>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</si>
  <si>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</si>
  <si>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</si>
  <si>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</si>
  <si>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</si>
  <si>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</si>
  <si>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</si>
  <si>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</si>
  <si>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</si>
  <si>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</si>
  <si>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</si>
  <si>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</si>
  <si>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</si>
  <si>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</si>
  <si>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</si>
  <si>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</si>
  <si>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</si>
  <si>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</si>
  <si>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</si>
  <si>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</si>
  <si>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</si>
  <si>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</si>
  <si>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</si>
  <si>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</si>
  <si>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</si>
  <si>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</si>
  <si>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</si>
  <si>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</si>
  <si>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</si>
  <si>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</si>
  <si>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</si>
  <si>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</si>
  <si>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</si>
  <si>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</si>
  <si>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</si>
  <si>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</si>
  <si>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</si>
  <si>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</si>
  <si>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</si>
  <si>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</si>
  <si>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</si>
  <si>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</si>
  <si>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</si>
  <si>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</si>
  <si>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</si>
  <si>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</si>
  <si>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</si>
  <si>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</si>
  <si>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</si>
  <si>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</si>
  <si>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</si>
  <si>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</si>
  <si>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</si>
  <si>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</si>
  <si>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</si>
  <si>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</si>
  <si>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</si>
  <si>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</si>
  <si>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</si>
  <si>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</si>
  <si>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</si>
  <si>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</si>
  <si>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</si>
  <si>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</si>
  <si>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</si>
  <si>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</si>
  <si>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</si>
  <si>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</si>
  <si>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</si>
  <si>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</si>
  <si>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</si>
  <si>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</si>
  <si>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</si>
  <si>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</si>
  <si>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</si>
  <si>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</si>
  <si>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</si>
  <si>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</si>
  <si>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</si>
  <si>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</si>
  <si>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</si>
  <si>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</si>
  <si>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</si>
  <si>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</si>
  <si>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</si>
  <si>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</si>
  <si>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</si>
  <si>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</si>
  <si>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</si>
  <si>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</si>
  <si>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</si>
  <si>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</si>
  <si>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</si>
  <si>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</si>
  <si>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</si>
  <si>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</si>
  <si>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</si>
  <si>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</si>
  <si>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</si>
  <si>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</si>
  <si>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</si>
  <si>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</si>
  <si>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</si>
  <si>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</si>
  <si>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</si>
  <si>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</si>
  <si>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</si>
  <si>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</si>
  <si>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</si>
  <si>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</si>
  <si>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</si>
  <si>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</si>
  <si>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</si>
  <si>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</si>
  <si>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</si>
  <si>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</si>
  <si>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</si>
  <si>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</si>
  <si>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</si>
  <si>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</si>
  <si>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</si>
  <si>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</si>
  <si>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</si>
  <si>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</si>
  <si>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</si>
  <si>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</si>
  <si>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</si>
  <si>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</si>
  <si>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</si>
  <si>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</si>
  <si>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</si>
  <si>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</si>
  <si>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</si>
  <si>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</si>
  <si>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</si>
  <si>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</si>
  <si>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</si>
  <si>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</si>
  <si>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</si>
  <si>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</si>
  <si>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</si>
  <si>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</si>
  <si>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</si>
  <si>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</si>
  <si>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</si>
  <si>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</si>
  <si>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</si>
  <si>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</si>
  <si>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</si>
  <si>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</si>
  <si>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</si>
  <si>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</si>
  <si>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</si>
  <si>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</si>
  <si>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</si>
  <si>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</si>
  <si>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</si>
  <si>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</si>
  <si>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</si>
  <si>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</si>
  <si>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</si>
  <si>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</si>
  <si>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</si>
  <si>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</si>
  <si>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</si>
  <si>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</si>
  <si>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</si>
  <si>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</si>
  <si>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</si>
  <si>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</si>
  <si>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</si>
  <si>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</si>
  <si>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</si>
  <si>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</si>
  <si>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</si>
  <si>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</si>
  <si>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</si>
  <si>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</si>
  <si>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</si>
  <si>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</si>
  <si>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</si>
  <si>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</si>
  <si>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</si>
  <si>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</si>
  <si>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</si>
  <si>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</si>
  <si>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</si>
  <si>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</si>
  <si>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</si>
  <si>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</si>
  <si>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</si>
  <si>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</si>
  <si>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</si>
  <si>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</si>
  <si>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</si>
  <si>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</si>
  <si>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</si>
  <si>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</si>
  <si>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</si>
  <si>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</si>
  <si>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</si>
  <si>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</si>
  <si>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</si>
  <si>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</si>
  <si>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</si>
  <si>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</si>
  <si>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</si>
  <si>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</si>
  <si>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</si>
  <si>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</si>
  <si>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</si>
  <si>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</si>
  <si>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</si>
  <si>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</si>
  <si>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</si>
  <si>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</si>
  <si>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</si>
  <si>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</si>
  <si>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</si>
  <si>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</si>
  <si>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</si>
  <si>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</si>
  <si>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</si>
  <si>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</si>
  <si>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</si>
  <si>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</si>
  <si>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</si>
  <si>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</si>
  <si>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</si>
  <si>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</si>
  <si>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</si>
  <si>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</si>
  <si>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</si>
  <si>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</si>
  <si>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</si>
  <si>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</si>
  <si>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</si>
  <si>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</si>
  <si>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</si>
  <si>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</si>
  <si>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</si>
  <si>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</si>
  <si>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</si>
  <si>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</si>
  <si>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</si>
  <si>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</si>
  <si>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</si>
  <si>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</si>
  <si>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</si>
  <si>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</si>
  <si>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</si>
  <si>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</si>
  <si>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</si>
  <si>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</si>
  <si>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</si>
  <si>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</si>
  <si>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</si>
  <si>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</si>
  <si>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</si>
  <si>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</si>
  <si>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</si>
  <si>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</si>
  <si>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</si>
  <si>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</si>
  <si>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</si>
  <si>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</si>
  <si>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</si>
  <si>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</si>
  <si>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</si>
  <si>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</si>
  <si>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</si>
  <si>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</si>
  <si>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</si>
  <si>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</si>
  <si>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</si>
  <si>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</si>
  <si>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</si>
  <si>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</si>
  <si>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</si>
  <si>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</si>
  <si>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</si>
  <si>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</si>
  <si>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</si>
  <si>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</si>
  <si>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</si>
  <si>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</si>
  <si>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</si>
  <si>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</si>
  <si>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</si>
  <si>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</si>
  <si>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</si>
  <si>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</si>
  <si>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</si>
  <si>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</si>
  <si>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</si>
  <si>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</si>
  <si>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</si>
  <si>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</si>
  <si>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</si>
  <si>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</si>
  <si>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</si>
  <si>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</si>
  <si>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</si>
  <si>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</si>
  <si>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</si>
  <si>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</si>
  <si>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</si>
  <si>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</si>
  <si>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</si>
  <si>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</si>
  <si>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</si>
  <si>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</si>
  <si>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</si>
  <si>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</si>
  <si>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</si>
  <si>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</si>
  <si>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</si>
  <si>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</si>
  <si>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</si>
  <si>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</si>
  <si>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</si>
  <si>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</si>
  <si>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</si>
  <si>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</si>
  <si>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</si>
  <si>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</si>
  <si>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</si>
  <si>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</si>
  <si>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</si>
  <si>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</si>
  <si>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</si>
  <si>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</si>
  <si>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</si>
  <si>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</si>
  <si>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</si>
  <si>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</si>
  <si>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</si>
  <si>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</si>
  <si>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</si>
  <si>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</si>
  <si>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</si>
  <si>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</si>
  <si>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</si>
  <si>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</si>
  <si>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</si>
  <si>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</si>
  <si>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</si>
  <si>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</si>
  <si>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</si>
  <si>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</si>
  <si>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</si>
  <si>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</si>
  <si>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</si>
  <si>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</si>
  <si>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</si>
  <si>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</si>
  <si>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</si>
  <si>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</si>
  <si>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</si>
  <si>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</si>
  <si>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</si>
  <si>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</si>
  <si>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</si>
  <si>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</si>
  <si>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</si>
  <si>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</si>
  <si>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</si>
  <si>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</si>
  <si>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</si>
  <si>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</si>
  <si>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</si>
  <si>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</si>
  <si>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</si>
  <si>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</si>
  <si>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</si>
  <si>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</si>
  <si>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</si>
  <si>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</si>
  <si>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</si>
  <si>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</si>
  <si>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</si>
  <si>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</si>
  <si>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</si>
  <si>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</si>
  <si>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</si>
  <si>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</si>
  <si>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</si>
  <si>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</si>
  <si>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</si>
  <si>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</si>
  <si>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</si>
  <si>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</si>
  <si>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</si>
  <si>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</si>
  <si>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</si>
  <si>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</si>
  <si>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</si>
  <si>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</si>
  <si>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</si>
  <si>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</si>
  <si>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</si>
  <si>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</si>
  <si>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</si>
  <si>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</si>
  <si>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</si>
  <si>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</si>
  <si>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</si>
  <si>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</si>
  <si>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</si>
  <si>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</si>
  <si>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</si>
  <si>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</si>
  <si>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</si>
  <si>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</si>
  <si>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</si>
  <si>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</si>
  <si>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</si>
  <si>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</si>
  <si>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</si>
  <si>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</si>
  <si>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</si>
  <si>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</si>
  <si>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</si>
  <si>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</si>
  <si>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</si>
  <si>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</si>
  <si>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</si>
  <si>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</si>
  <si>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</si>
  <si>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</si>
  <si>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</si>
  <si>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</si>
  <si>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</si>
  <si>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</si>
  <si>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</si>
  <si>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</si>
  <si>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</si>
  <si>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</si>
  <si>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</si>
  <si>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</si>
  <si>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</si>
  <si>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</si>
  <si>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</si>
  <si>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</si>
  <si>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</si>
  <si>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</si>
  <si>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</si>
  <si>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</si>
  <si>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</si>
  <si>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</si>
  <si>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</si>
  <si>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</si>
  <si>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</si>
  <si>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</si>
  <si>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</si>
  <si>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</si>
  <si>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</si>
  <si>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</si>
  <si>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</si>
  <si>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</si>
  <si>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</si>
  <si>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</si>
  <si>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</si>
  <si>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</si>
  <si>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</si>
  <si>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</si>
  <si>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</si>
  <si>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</si>
  <si>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</si>
  <si>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</si>
  <si>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</si>
  <si>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</si>
  <si>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</si>
  <si>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</si>
  <si>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</si>
  <si>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</si>
  <si>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</si>
  <si>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</si>
  <si>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</si>
  <si>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</si>
  <si>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</si>
  <si>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</si>
  <si>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</si>
  <si>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</si>
  <si>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</si>
  <si>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</si>
  <si>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</si>
  <si>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</si>
  <si>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</si>
  <si>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</si>
  <si>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</si>
  <si>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</si>
  <si>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</si>
  <si>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</si>
  <si>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</si>
  <si>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</si>
  <si>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</si>
  <si>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</si>
  <si>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</si>
  <si>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</si>
  <si>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</si>
  <si>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</si>
  <si>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</si>
  <si>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</si>
  <si>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</si>
  <si>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</si>
  <si>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</si>
  <si>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</si>
  <si>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</si>
  <si>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</si>
  <si>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</si>
  <si>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</si>
  <si>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</si>
  <si>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</si>
  <si>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</si>
  <si>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</si>
  <si>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</si>
  <si>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</si>
  <si>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</si>
  <si>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</si>
  <si>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</si>
  <si>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</si>
  <si>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</si>
  <si>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</si>
  <si>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</si>
  <si>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</si>
  <si>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</si>
  <si>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</si>
  <si>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</si>
  <si>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</si>
  <si>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</si>
  <si>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</si>
  <si>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</si>
  <si>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</si>
  <si>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</si>
  <si>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</si>
  <si>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</si>
  <si>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</si>
  <si>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</si>
  <si>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</si>
  <si>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</si>
  <si>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</si>
  <si>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</si>
  <si>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</si>
  <si>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</si>
  <si>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</si>
  <si>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</si>
  <si>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</si>
  <si>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</si>
  <si>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</si>
  <si>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</si>
  <si>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</si>
  <si>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</si>
  <si>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</si>
  <si>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</si>
  <si>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</si>
  <si>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</si>
  <si>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</si>
  <si>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</si>
  <si>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</si>
  <si>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</si>
  <si>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</si>
  <si>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</si>
  <si>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</si>
  <si>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</si>
  <si>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</si>
  <si>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</si>
  <si>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</si>
  <si>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</si>
  <si>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</si>
  <si>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</si>
  <si>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</si>
  <si>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</si>
  <si>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</si>
  <si>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</si>
  <si>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</si>
  <si>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</si>
  <si>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</si>
  <si>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</si>
  <si>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</si>
  <si>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</si>
  <si>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</si>
  <si>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</si>
  <si>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</si>
  <si>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</si>
  <si>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</si>
  <si>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</si>
  <si>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</si>
  <si>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</si>
  <si>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</si>
  <si>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</si>
  <si>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</si>
  <si>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</si>
  <si>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</si>
  <si>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</si>
  <si>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</si>
  <si>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</si>
  <si>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</si>
  <si>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</si>
  <si>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</si>
  <si>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</si>
  <si>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</si>
  <si>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</si>
  <si>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</si>
  <si>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</si>
  <si>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</si>
  <si>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</si>
  <si>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</si>
  <si>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</si>
  <si>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</si>
  <si>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</si>
  <si>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</si>
  <si>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</si>
  <si>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</si>
  <si>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</si>
  <si>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</si>
  <si>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</si>
  <si>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</si>
  <si>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</si>
  <si>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</si>
  <si>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</si>
  <si>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</si>
  <si>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</si>
  <si>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</si>
  <si>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</si>
  <si>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</si>
  <si>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</si>
  <si>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</si>
  <si>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</si>
  <si>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</si>
  <si>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</si>
  <si>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</si>
  <si>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</si>
  <si>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</si>
  <si>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</si>
  <si>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</si>
  <si>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</si>
  <si>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</si>
  <si>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</si>
  <si>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</si>
  <si>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</si>
  <si>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</si>
  <si>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</si>
  <si>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</si>
  <si>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</si>
  <si>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</si>
  <si>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</si>
  <si>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</si>
  <si>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</si>
  <si>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</si>
  <si>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</si>
  <si>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</si>
  <si>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</si>
  <si>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</si>
  <si>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</si>
  <si>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</si>
  <si>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</si>
  <si>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</si>
  <si>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</si>
  <si>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</si>
  <si>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</si>
  <si>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</si>
  <si>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</si>
  <si>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</si>
  <si>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</si>
  <si>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</si>
  <si>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</si>
  <si>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</si>
  <si>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</si>
  <si>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</si>
  <si>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</si>
  <si>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</si>
  <si>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</si>
  <si>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</si>
  <si>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</si>
  <si>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</si>
  <si>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</si>
  <si>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</si>
  <si>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</si>
  <si>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</si>
  <si>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</si>
  <si>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</si>
  <si>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</si>
  <si>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</si>
  <si>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</si>
  <si>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</si>
  <si>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</si>
  <si>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</si>
  <si>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</si>
  <si>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</si>
  <si>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</si>
  <si>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</si>
  <si>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</si>
  <si>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</si>
  <si>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</si>
  <si>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</si>
  <si>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</si>
  <si>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</si>
  <si>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</si>
  <si>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</si>
  <si>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</si>
  <si>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</si>
  <si>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</si>
  <si>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</si>
  <si>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</si>
  <si>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</si>
  <si>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</si>
  <si>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</si>
  <si>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</si>
  <si>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</si>
  <si>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</si>
  <si>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</si>
  <si>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</si>
  <si>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</si>
  <si>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</si>
  <si>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</si>
  <si>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</si>
  <si>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</si>
  <si>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</si>
  <si>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</si>
  <si>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</si>
  <si>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</si>
  <si>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</si>
  <si>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</si>
  <si>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</si>
  <si>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</si>
  <si>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</si>
  <si>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</si>
  <si>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</si>
  <si>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</si>
  <si>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</si>
  <si>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</si>
  <si>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</si>
  <si>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</si>
  <si>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</si>
  <si>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</si>
  <si>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</si>
  <si>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</si>
  <si>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</si>
  <si>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</si>
  <si>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</si>
  <si>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</si>
  <si>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</si>
  <si>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</si>
  <si>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</si>
  <si>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</si>
  <si>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</si>
  <si>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</si>
  <si>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</si>
  <si>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</si>
  <si>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</si>
  <si>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</si>
  <si>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</si>
  <si>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</si>
  <si>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</si>
  <si>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</si>
  <si>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</si>
  <si>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</si>
  <si>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</si>
  <si>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</si>
  <si>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</si>
  <si>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</si>
  <si>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</si>
  <si>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</si>
  <si>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</si>
  <si>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</si>
  <si>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</si>
  <si>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</si>
  <si>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</si>
  <si>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</si>
  <si>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</si>
  <si>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</si>
  <si>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</si>
  <si>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</si>
  <si>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</si>
  <si>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</si>
  <si>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</si>
  <si>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</si>
  <si>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</si>
  <si>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</si>
  <si>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</si>
  <si>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</si>
  <si>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</si>
  <si>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</si>
  <si>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</si>
  <si>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</si>
  <si>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</si>
  <si>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</si>
  <si>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</si>
  <si>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</si>
  <si>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</si>
  <si>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</si>
  <si>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</si>
  <si>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</si>
  <si>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</si>
  <si>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</si>
  <si>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</si>
  <si>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</si>
  <si>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</si>
  <si>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</si>
  <si>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</si>
  <si>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</si>
  <si>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</si>
  <si>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</si>
  <si>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</si>
  <si>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</si>
  <si>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</si>
  <si>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</si>
  <si>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</si>
  <si>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</si>
  <si>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</si>
  <si>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</si>
  <si>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</si>
  <si>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</si>
  <si>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</si>
  <si>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</si>
  <si>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</si>
  <si>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</si>
  <si>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</si>
  <si>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</si>
  <si>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</si>
  <si>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</si>
  <si>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</si>
  <si>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</si>
  <si>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</si>
  <si>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</si>
  <si>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</si>
  <si>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</si>
  <si>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</si>
  <si>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</si>
  <si>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</si>
  <si>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</si>
  <si>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</si>
  <si>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</si>
  <si>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</si>
  <si>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</si>
  <si>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</si>
  <si>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</si>
  <si>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</si>
  <si>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</si>
  <si>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</si>
  <si>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</si>
  <si>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</si>
  <si>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</si>
  <si>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</si>
  <si>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</si>
  <si>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</si>
  <si>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</si>
  <si>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</si>
  <si>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</si>
  <si>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</si>
  <si>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</si>
  <si>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</si>
  <si>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</si>
  <si>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</si>
  <si>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</si>
  <si>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</si>
  <si>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</si>
  <si>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</si>
  <si>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</si>
  <si>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</si>
  <si>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</si>
  <si>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</si>
  <si>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</si>
  <si>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</si>
  <si>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</si>
  <si>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</si>
  <si>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</si>
  <si>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</si>
  <si>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</si>
  <si>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</si>
  <si>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</si>
  <si>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</si>
  <si>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</si>
  <si>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</si>
  <si>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</si>
  <si>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</si>
  <si>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</si>
  <si>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</si>
  <si>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</si>
  <si>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</si>
  <si>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</si>
  <si>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</si>
  <si>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</si>
  <si>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</si>
  <si>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</si>
  <si>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</si>
  <si>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</si>
  <si>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</si>
  <si>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</si>
  <si>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</si>
  <si>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</si>
  <si>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</si>
  <si>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</si>
  <si>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</si>
  <si>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</si>
  <si>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</si>
  <si>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</si>
  <si>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</si>
  <si>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</si>
  <si>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</si>
  <si>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</si>
  <si>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</si>
  <si>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</si>
  <si>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</si>
  <si>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</si>
  <si>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</si>
  <si>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</si>
  <si>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</si>
  <si>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</si>
  <si>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</si>
  <si>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</si>
  <si>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</si>
  <si>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</si>
  <si>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</si>
  <si>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</si>
  <si>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</si>
  <si>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</si>
  <si>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</si>
  <si>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</si>
  <si>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</si>
  <si>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</si>
  <si>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</si>
  <si>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</si>
  <si>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</si>
  <si>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</si>
  <si>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</si>
  <si>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</si>
  <si>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</si>
  <si>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</si>
  <si>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</si>
  <si>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</si>
  <si>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</si>
  <si>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</si>
  <si>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</si>
  <si>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</si>
  <si>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</si>
  <si>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</si>
  <si>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</si>
  <si>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</si>
  <si>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</si>
  <si>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</si>
  <si>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</si>
  <si>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</si>
  <si>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</si>
  <si>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</si>
  <si>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</si>
  <si>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</si>
  <si>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</si>
  <si>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</si>
  <si>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</si>
  <si>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</si>
  <si>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</si>
  <si>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</si>
  <si>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</si>
  <si>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</si>
  <si>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</si>
  <si>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</si>
  <si>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</si>
  <si>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</si>
  <si>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</si>
  <si>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</si>
  <si>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</si>
  <si>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</si>
  <si>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</si>
  <si>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</si>
  <si>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</si>
  <si>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</si>
  <si>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</si>
  <si>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</si>
  <si>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</si>
  <si>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</si>
  <si>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</si>
  <si>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</si>
  <si>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</si>
  <si>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</si>
  <si>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</si>
  <si>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</si>
  <si>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</si>
  <si>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</si>
  <si>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</si>
  <si>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</si>
  <si>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</si>
  <si>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</si>
  <si>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</si>
  <si>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</si>
  <si>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</si>
  <si>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</si>
  <si>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</si>
  <si>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</si>
  <si>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</si>
  <si>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</si>
  <si>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</si>
  <si>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</si>
  <si>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</si>
  <si>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</si>
  <si>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</si>
  <si>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</si>
  <si>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</si>
  <si>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</si>
  <si>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</si>
  <si>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</si>
  <si>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</si>
  <si>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</si>
  <si>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</si>
  <si>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</si>
  <si>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</si>
  <si>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</si>
  <si>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</si>
  <si>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</si>
  <si>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</si>
  <si>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</si>
  <si>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</si>
  <si>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</si>
  <si>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</si>
  <si>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</si>
  <si>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</si>
  <si>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</si>
  <si>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</si>
  <si>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</si>
  <si>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</si>
  <si>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</si>
  <si>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</si>
  <si>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</si>
  <si>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</si>
  <si>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</si>
  <si>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</si>
  <si>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</si>
  <si>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</si>
  <si>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</si>
  <si>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</si>
  <si>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</si>
  <si>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</si>
  <si>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</si>
  <si>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</si>
  <si>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</si>
  <si>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</si>
  <si>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</si>
  <si>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</si>
  <si>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</si>
  <si>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</si>
  <si>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</si>
  <si>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</si>
  <si>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</si>
  <si>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</si>
  <si>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</si>
  <si>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</si>
  <si>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</si>
  <si>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</si>
  <si>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</si>
  <si>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</si>
  <si>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</si>
  <si>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</si>
  <si>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</si>
  <si>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</si>
  <si>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</si>
  <si>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</si>
  <si>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</si>
  <si>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</si>
  <si>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</si>
  <si>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</si>
  <si>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</si>
  <si>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</si>
  <si>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</si>
  <si>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</si>
  <si>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</si>
  <si>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</si>
  <si>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</si>
  <si>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</si>
  <si>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</si>
  <si>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</si>
  <si>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</si>
  <si>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</si>
  <si>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</si>
  <si>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</si>
  <si>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</si>
  <si>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</si>
  <si>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</si>
  <si>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</si>
  <si>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</si>
  <si>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</si>
  <si>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</si>
  <si>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</si>
  <si>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</si>
  <si>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</si>
  <si>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</si>
  <si>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</si>
  <si>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</si>
  <si>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</si>
  <si>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</si>
  <si>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</si>
  <si>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</si>
  <si>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</si>
  <si>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</si>
  <si>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</si>
  <si>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</si>
  <si>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</si>
  <si>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</si>
  <si>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</si>
  <si>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</si>
  <si>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</si>
  <si>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</si>
  <si>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</si>
  <si>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</si>
  <si>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</si>
  <si>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</si>
  <si>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</si>
  <si>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</si>
  <si>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</si>
  <si>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</si>
  <si>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</si>
  <si>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</si>
  <si>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</si>
  <si>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</si>
  <si>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</si>
  <si>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</si>
  <si>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</si>
  <si>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</si>
  <si>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</si>
  <si>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</si>
  <si>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</si>
  <si>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</si>
  <si>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</si>
  <si>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</si>
  <si>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</si>
  <si>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</si>
  <si>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</si>
  <si>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</si>
  <si>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</si>
  <si>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</si>
  <si>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</si>
  <si>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</si>
  <si>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</si>
  <si>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</si>
  <si>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</si>
  <si>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</si>
  <si>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</si>
  <si>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</si>
  <si>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</si>
  <si>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</si>
  <si>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</si>
  <si>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</si>
  <si>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</si>
  <si>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</si>
  <si>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</si>
  <si>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</si>
  <si>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</si>
  <si>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</si>
  <si>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</si>
  <si>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</si>
  <si>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</si>
  <si>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</si>
  <si>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</si>
  <si>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</si>
  <si>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</si>
  <si>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</si>
  <si>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</si>
  <si>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</si>
  <si>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</si>
  <si>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</si>
  <si>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</si>
  <si>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</si>
  <si>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</si>
  <si>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</si>
  <si>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</si>
  <si>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</si>
  <si>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</si>
  <si>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</si>
  <si>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</si>
  <si>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</si>
  <si>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</si>
  <si>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</si>
  <si>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</si>
  <si>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</si>
  <si>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</si>
  <si>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</si>
  <si>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</si>
  <si>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</si>
  <si>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</si>
  <si>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</si>
  <si>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</si>
  <si>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</si>
  <si>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</si>
  <si>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</si>
  <si>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</si>
  <si>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</si>
  <si>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</si>
  <si>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</si>
  <si>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</si>
  <si>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</si>
  <si>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</si>
  <si>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</si>
  <si>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</si>
  <si>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</si>
  <si>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</si>
  <si>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</si>
  <si>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</si>
  <si>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</si>
  <si>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</si>
  <si>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</si>
  <si>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</si>
  <si>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</si>
  <si>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</si>
  <si>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</si>
  <si>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</si>
  <si>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</si>
  <si>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</si>
  <si>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</si>
  <si>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</si>
  <si>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</si>
  <si>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</si>
  <si>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</si>
  <si>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</si>
  <si>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</si>
  <si>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</si>
  <si>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</si>
  <si>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</si>
  <si>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</si>
  <si>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</si>
  <si>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</si>
  <si>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</si>
  <si>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</si>
  <si>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</si>
  <si>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</si>
  <si>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</si>
  <si>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</si>
  <si>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</si>
  <si>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</si>
  <si>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</si>
  <si>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</si>
  <si>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</si>
  <si>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</si>
  <si>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</si>
  <si>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</si>
  <si>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</si>
  <si>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</si>
  <si>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</si>
  <si>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</si>
  <si>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</si>
  <si>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</si>
  <si>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</si>
  <si>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</si>
  <si>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</si>
  <si>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</si>
  <si>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</si>
  <si>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</si>
  <si>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</si>
  <si>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</si>
  <si>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</si>
  <si>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</si>
  <si>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</si>
  <si>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</si>
  <si>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</si>
  <si>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</si>
  <si>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</si>
  <si>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</si>
  <si>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</si>
  <si>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</si>
  <si>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</si>
  <si>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</si>
  <si>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</si>
  <si>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</si>
  <si>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</si>
  <si>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</si>
  <si>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</si>
  <si>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</si>
  <si>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</si>
  <si>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</si>
  <si>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</si>
  <si>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</si>
  <si>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</si>
  <si>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</si>
  <si>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</si>
  <si>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</si>
  <si>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</si>
  <si>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</si>
  <si>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</si>
  <si>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</si>
  <si>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</si>
  <si>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</si>
  <si>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</si>
  <si>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</si>
  <si>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</si>
  <si>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</si>
  <si>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</si>
  <si>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</si>
  <si>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</si>
  <si>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</si>
  <si>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</si>
  <si>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</si>
  <si>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</si>
  <si>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</si>
  <si>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</si>
  <si>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</si>
  <si>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</si>
  <si>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</si>
  <si>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</si>
  <si>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</si>
  <si>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</si>
  <si>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</si>
  <si>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</si>
  <si>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</si>
  <si>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</si>
  <si>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</si>
  <si>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</si>
  <si>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</si>
  <si>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</si>
  <si>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</si>
  <si>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</si>
  <si>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</si>
  <si>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</si>
  <si>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</si>
  <si>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</si>
  <si>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</si>
  <si>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</si>
  <si>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</si>
  <si>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</si>
  <si>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</si>
  <si>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</si>
  <si>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</si>
  <si>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</si>
  <si>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</si>
  <si>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</si>
  <si>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</si>
  <si>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</si>
  <si>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</si>
  <si>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</si>
  <si>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</si>
  <si>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</si>
  <si>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</si>
  <si>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</si>
  <si>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</si>
  <si>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</si>
  <si>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</si>
  <si>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</si>
  <si>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</si>
  <si>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</si>
  <si>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</si>
  <si>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</si>
  <si>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</si>
  <si>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</si>
  <si>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</si>
  <si>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</si>
  <si>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</si>
  <si>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</si>
  <si>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</si>
  <si>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</si>
  <si>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</si>
  <si>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</si>
  <si>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</si>
  <si>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</si>
  <si>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</si>
  <si>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</si>
  <si>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</si>
  <si>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</si>
  <si>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</si>
  <si>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</si>
  <si>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</si>
  <si>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</si>
  <si>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</si>
  <si>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</si>
  <si>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</si>
  <si>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</si>
  <si>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</si>
  <si>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</si>
  <si>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</si>
  <si>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</si>
  <si>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</si>
  <si>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</si>
  <si>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</si>
  <si>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</si>
  <si>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</si>
  <si>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</si>
  <si>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</si>
  <si>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</si>
  <si>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</si>
  <si>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</si>
  <si>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</si>
  <si>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</si>
  <si>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</si>
  <si>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</si>
  <si>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</si>
  <si>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</si>
  <si>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</si>
  <si>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</si>
  <si>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</si>
  <si>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</si>
  <si>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</si>
  <si>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</si>
  <si>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</si>
  <si>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</si>
  <si>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</si>
  <si>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</si>
  <si>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</si>
  <si>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</si>
  <si>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</si>
  <si>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</si>
  <si>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</si>
  <si>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</si>
  <si>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</si>
  <si>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</si>
  <si>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</si>
  <si>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</si>
  <si>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</si>
  <si>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</si>
  <si>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</si>
  <si>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</si>
  <si>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</si>
  <si>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</si>
  <si>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</si>
  <si>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</si>
  <si>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</si>
  <si>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</si>
  <si>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</si>
  <si>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</si>
  <si>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</si>
  <si>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</si>
  <si>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</si>
  <si>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</si>
  <si>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</si>
  <si>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</si>
  <si>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</si>
  <si>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</si>
  <si>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</si>
  <si>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</si>
  <si>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</si>
  <si>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</si>
  <si>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</si>
  <si>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</si>
  <si>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</si>
  <si>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</si>
  <si>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</si>
  <si>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</si>
  <si>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</si>
  <si>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</si>
  <si>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</si>
  <si>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</si>
  <si>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</si>
  <si>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</si>
  <si>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</si>
  <si>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</si>
  <si>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</si>
  <si>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</si>
  <si>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</si>
  <si>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</si>
  <si>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</si>
  <si>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</si>
  <si>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</si>
  <si>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</si>
  <si>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</si>
  <si>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</si>
  <si>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</si>
  <si>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</si>
  <si>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</si>
  <si>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</si>
  <si>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</si>
  <si>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</si>
  <si>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</si>
  <si>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</si>
  <si>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</si>
  <si>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</si>
  <si>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</si>
  <si>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</si>
  <si>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</si>
  <si>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</si>
  <si>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</si>
  <si>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</si>
  <si>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</si>
  <si>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</si>
  <si>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</si>
  <si>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</si>
  <si>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</si>
  <si>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</si>
  <si>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</si>
  <si>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</si>
  <si>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</si>
  <si>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</si>
  <si>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</si>
  <si>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</si>
  <si>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</si>
  <si>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</si>
  <si>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</si>
  <si>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</si>
  <si>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</si>
  <si>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</si>
  <si>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</si>
  <si>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</si>
  <si>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</si>
  <si>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</si>
  <si>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</si>
  <si>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</si>
  <si>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</si>
  <si>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</si>
  <si>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</si>
  <si>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</si>
  <si>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</si>
  <si>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</si>
  <si>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</si>
  <si>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</si>
  <si>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</si>
  <si>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</si>
  <si>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</si>
  <si>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</si>
  <si>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</si>
  <si>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</si>
  <si>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</si>
  <si>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</si>
  <si>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</si>
  <si>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</si>
  <si>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</si>
  <si>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</si>
  <si>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</si>
  <si>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</si>
  <si>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</si>
  <si>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</si>
  <si>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</si>
  <si>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</si>
  <si>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</si>
  <si>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</si>
  <si>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</si>
  <si>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</si>
  <si>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</si>
  <si>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</si>
  <si>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</si>
  <si>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</si>
  <si>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</si>
  <si>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</si>
  <si>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</si>
  <si>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</si>
  <si>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</si>
  <si>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</si>
  <si>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</si>
  <si>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</si>
  <si>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</si>
  <si>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</si>
  <si>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</si>
  <si>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</si>
  <si>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</si>
  <si>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</si>
  <si>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</si>
  <si>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</si>
  <si>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</si>
  <si>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</si>
  <si>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</si>
  <si>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</si>
  <si>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</si>
  <si>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</si>
  <si>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</si>
  <si>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</si>
  <si>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</si>
  <si>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</si>
  <si>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</si>
  <si>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</si>
  <si>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</si>
  <si>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</si>
  <si>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</si>
  <si>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</si>
  <si>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</si>
  <si>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</si>
  <si>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</si>
  <si>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</si>
  <si>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</si>
  <si>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</si>
  <si>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</si>
  <si>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</si>
  <si>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</si>
  <si>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</si>
  <si>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</si>
  <si>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</si>
  <si>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</si>
  <si>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</si>
  <si>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</si>
  <si>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</si>
  <si>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</si>
  <si>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</si>
  <si>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</si>
  <si>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</si>
  <si>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</si>
  <si>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</si>
  <si>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</si>
  <si>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</si>
  <si>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</si>
  <si>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</si>
  <si>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</si>
  <si>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</si>
  <si>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</si>
  <si>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</si>
  <si>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</si>
  <si>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</si>
  <si>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</si>
  <si>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</si>
  <si>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</si>
  <si>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</si>
  <si>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</si>
  <si>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</si>
  <si>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</si>
  <si>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</si>
  <si>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</si>
  <si>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</si>
  <si>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</si>
  <si>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</si>
  <si>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</si>
  <si>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</si>
  <si>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</si>
  <si>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</si>
  <si>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</si>
  <si>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</si>
  <si>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</si>
  <si>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</si>
  <si>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</si>
  <si>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</si>
  <si>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</si>
  <si>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</si>
  <si>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</si>
  <si>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</si>
  <si>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</si>
  <si>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</si>
  <si>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</si>
  <si>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</si>
  <si>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</si>
  <si>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</si>
  <si>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</si>
  <si>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</si>
  <si>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</si>
  <si>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</si>
  <si>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</si>
  <si>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</si>
  <si>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</si>
  <si>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</si>
  <si>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</si>
  <si>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</si>
  <si>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</si>
  <si>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</si>
  <si>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</si>
  <si>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</si>
  <si>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</si>
  <si>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</si>
  <si>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</si>
  <si>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</si>
  <si>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</si>
  <si>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</si>
  <si>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</si>
  <si>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</si>
  <si>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</si>
  <si>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</si>
  <si>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</si>
  <si>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</si>
  <si>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</si>
  <si>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</si>
  <si>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</si>
  <si>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</si>
  <si>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</si>
  <si>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</si>
  <si>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</si>
  <si>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</si>
  <si>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</si>
  <si>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</si>
  <si>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</si>
  <si>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</si>
  <si>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</si>
  <si>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</si>
  <si>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</si>
  <si>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</si>
  <si>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</si>
  <si>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</si>
  <si>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</si>
  <si>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</si>
  <si>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</si>
  <si>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</si>
  <si>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</si>
  <si>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</si>
  <si>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</si>
  <si>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</si>
  <si>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</si>
  <si>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</si>
  <si>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</si>
  <si>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</si>
  <si>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</si>
  <si>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</si>
  <si>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</si>
  <si>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</si>
  <si>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</si>
  <si>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</si>
  <si>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</si>
  <si>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</si>
  <si>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</si>
  <si>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</si>
  <si>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</si>
  <si>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</si>
  <si>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</si>
  <si>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</si>
  <si>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</si>
  <si>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</si>
  <si>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</si>
  <si>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</si>
  <si>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</si>
  <si>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</si>
  <si>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</si>
  <si>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</si>
  <si>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</si>
  <si>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</si>
  <si>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</si>
  <si>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</si>
  <si>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</si>
  <si>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</si>
  <si>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</si>
  <si>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</si>
  <si>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</si>
  <si>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</si>
  <si>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</si>
  <si>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</si>
  <si>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</si>
  <si>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</si>
  <si>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</si>
  <si>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</si>
  <si>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</si>
  <si>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</si>
  <si>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</si>
  <si>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</si>
  <si>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</si>
  <si>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</si>
  <si>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</si>
  <si>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</si>
  <si>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</si>
  <si>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</si>
  <si>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</si>
  <si>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</si>
  <si>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</si>
  <si>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</si>
  <si>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</si>
  <si>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</si>
  <si>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</si>
  <si>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</si>
  <si>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</si>
  <si>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</si>
  <si>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</si>
  <si>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</si>
  <si>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</si>
  <si>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</si>
  <si>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</si>
  <si>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</si>
  <si>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</si>
  <si>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</si>
  <si>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</si>
  <si>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</si>
  <si>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</si>
  <si>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</si>
  <si>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</si>
  <si>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</si>
  <si>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</si>
  <si>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</si>
  <si>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</si>
  <si>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</si>
  <si>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</si>
  <si>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</si>
  <si>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</si>
  <si>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</si>
  <si>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</si>
  <si>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</si>
  <si>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</si>
  <si>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</si>
  <si>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</si>
  <si>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</si>
  <si>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</si>
  <si>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</si>
  <si>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</si>
  <si>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</si>
  <si>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</si>
  <si>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</si>
  <si>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</si>
  <si>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</si>
  <si>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</si>
  <si>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</si>
  <si>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</si>
  <si>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</si>
  <si>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</si>
  <si>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</si>
  <si>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</si>
  <si>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</si>
  <si>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</si>
  <si>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</si>
  <si>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</si>
  <si>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</si>
  <si>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</si>
  <si>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</si>
  <si>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</si>
  <si>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</si>
  <si>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</si>
  <si>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</si>
  <si>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</si>
  <si>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</si>
  <si>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</si>
  <si>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</si>
  <si>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</si>
  <si>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</si>
  <si>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</si>
  <si>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</si>
  <si>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</si>
  <si>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</si>
  <si>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</si>
  <si>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</si>
  <si>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</si>
  <si>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</si>
  <si>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</si>
  <si>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</si>
  <si>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</si>
  <si>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</si>
  <si>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</si>
  <si>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</si>
  <si>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</si>
  <si>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</si>
  <si>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</si>
  <si>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</si>
  <si>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</si>
  <si>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</si>
  <si>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</si>
  <si>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</si>
  <si>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</si>
  <si>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</si>
  <si>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</si>
  <si>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</si>
  <si>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</si>
  <si>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</si>
  <si>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</si>
  <si>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</si>
  <si>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</si>
  <si>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</si>
  <si>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</si>
  <si>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</si>
  <si>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</si>
  <si>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</si>
  <si>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</si>
  <si>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</si>
  <si>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</si>
  <si>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</si>
  <si>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</si>
  <si>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</si>
  <si>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</si>
  <si>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</si>
  <si>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</si>
  <si>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</si>
  <si>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</si>
  <si>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</si>
  <si>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</si>
  <si>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</si>
  <si>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</si>
  <si>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</si>
  <si>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</si>
  <si>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</si>
  <si>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</si>
  <si>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</si>
  <si>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</si>
  <si>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</si>
  <si>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</si>
  <si>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</si>
  <si>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</si>
  <si>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</si>
  <si>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</si>
  <si>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</si>
  <si>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</si>
  <si>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</si>
  <si>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</si>
  <si>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</si>
  <si>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</si>
  <si>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</si>
  <si>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</si>
  <si>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</si>
  <si>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</si>
  <si>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</si>
  <si>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</si>
  <si>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</si>
  <si>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</si>
  <si>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</si>
  <si>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</si>
  <si>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</si>
  <si>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</si>
  <si>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</si>
  <si>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</si>
  <si>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</si>
  <si>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</si>
  <si>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</si>
  <si>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</si>
  <si>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</si>
  <si>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</si>
  <si>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</si>
  <si>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</si>
  <si>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</si>
  <si>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</si>
  <si>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</si>
  <si>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</si>
  <si>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</si>
  <si>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</si>
  <si>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</si>
  <si>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</si>
  <si>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</si>
  <si>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</si>
  <si>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</si>
  <si>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</si>
  <si>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</si>
  <si>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</si>
  <si>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</si>
  <si>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</si>
  <si>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</si>
  <si>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</si>
  <si>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</si>
  <si>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</si>
  <si>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</si>
  <si>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</si>
  <si>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</si>
  <si>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</si>
  <si>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</si>
  <si>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</si>
  <si>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</si>
  <si>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</si>
  <si>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</si>
  <si>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</si>
  <si>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</si>
  <si>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</si>
  <si>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</si>
  <si>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</si>
  <si>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</si>
  <si>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</si>
  <si>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</si>
  <si>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</si>
  <si>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</si>
  <si>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</si>
  <si>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</si>
  <si>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</si>
  <si>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</si>
  <si>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</si>
  <si>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</si>
  <si>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</si>
  <si>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</si>
  <si>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</si>
  <si>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</si>
  <si>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</si>
  <si>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</si>
  <si>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</si>
  <si>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</si>
  <si>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</si>
  <si>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</si>
  <si>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</si>
  <si>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</si>
  <si>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</si>
  <si>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</si>
  <si>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</si>
  <si>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</si>
  <si>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</si>
  <si>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</si>
  <si>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</si>
  <si>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</si>
  <si>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</si>
  <si>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</si>
  <si>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</si>
  <si>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</si>
  <si>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</si>
  <si>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</si>
  <si>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</si>
  <si>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</si>
  <si>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</si>
  <si>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</si>
  <si>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</si>
  <si>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</si>
  <si>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</si>
  <si>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</si>
  <si>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</si>
  <si>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</si>
  <si>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</si>
  <si>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</si>
  <si>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</si>
  <si>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</si>
  <si>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</si>
  <si>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</si>
  <si>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</si>
  <si>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</si>
  <si>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</si>
  <si>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</si>
  <si>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</si>
  <si>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</si>
  <si>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</si>
  <si>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</si>
  <si>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</si>
  <si>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</si>
  <si>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</si>
  <si>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</si>
  <si>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</si>
  <si>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</si>
  <si>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</si>
  <si>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</si>
  <si>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</si>
  <si>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</si>
  <si>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</si>
  <si>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</si>
  <si>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</si>
  <si>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</si>
  <si>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</si>
  <si>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</si>
  <si>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</si>
  <si>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</si>
  <si>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</si>
  <si>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</si>
  <si>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</si>
  <si>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</si>
  <si>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</si>
  <si>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</si>
  <si>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</si>
  <si>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</si>
  <si>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</si>
  <si>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</si>
  <si>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</si>
  <si>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</si>
  <si>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</si>
  <si>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</si>
  <si>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</si>
  <si>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</si>
  <si>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</si>
  <si>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</si>
  <si>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</si>
  <si>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</si>
  <si>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</si>
  <si>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</si>
  <si>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</si>
  <si>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</si>
  <si>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</si>
  <si>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</si>
  <si>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</si>
  <si>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</si>
  <si>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</si>
  <si>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</si>
  <si>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</si>
  <si>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</si>
  <si>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</si>
  <si>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</si>
  <si>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</si>
  <si>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</si>
  <si>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</si>
  <si>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</si>
  <si>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</si>
  <si>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</si>
  <si>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</si>
  <si>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</si>
  <si>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</si>
  <si>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</si>
  <si>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</si>
  <si>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</si>
  <si>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</si>
  <si>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</si>
  <si>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</si>
  <si>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</si>
  <si>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</si>
  <si>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</si>
  <si>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</si>
  <si>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</si>
  <si>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</si>
  <si>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</si>
  <si>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</si>
  <si>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</si>
  <si>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</si>
  <si>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</si>
  <si>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</si>
  <si>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</si>
  <si>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</si>
  <si>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</si>
  <si>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</si>
  <si>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</si>
  <si>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</si>
  <si>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</si>
  <si>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</si>
  <si>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</si>
  <si>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</si>
  <si>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</si>
  <si>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</si>
  <si>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</si>
  <si>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</si>
  <si>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</si>
  <si>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</si>
  <si>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</si>
  <si>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</si>
  <si>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</si>
  <si>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</si>
  <si>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</si>
  <si>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</si>
  <si>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</si>
  <si>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</si>
  <si>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</si>
  <si>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</si>
  <si>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</si>
  <si>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</si>
  <si>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</si>
  <si>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</si>
  <si>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</si>
  <si>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</si>
  <si>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</si>
  <si>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</si>
  <si>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</si>
  <si>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</si>
  <si>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</si>
  <si>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</si>
  <si>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</si>
  <si>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</si>
  <si>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</si>
  <si>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</si>
  <si>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</si>
  <si>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</si>
  <si>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</si>
  <si>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</si>
  <si>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</si>
  <si>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</si>
  <si>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</si>
  <si>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</si>
  <si>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</si>
  <si>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</si>
  <si>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</si>
  <si>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</si>
  <si>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</si>
  <si>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</si>
  <si>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</si>
  <si>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</si>
  <si>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</si>
  <si>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</si>
  <si>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</si>
  <si>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</si>
  <si>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</si>
  <si>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</si>
  <si>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</si>
  <si>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</si>
  <si>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</si>
  <si>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</si>
  <si>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</si>
  <si>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</si>
  <si>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</si>
  <si>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</si>
  <si>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</si>
  <si>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</si>
  <si>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</si>
  <si>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</si>
  <si>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</si>
  <si>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</si>
  <si>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</si>
  <si>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</si>
  <si>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</si>
  <si>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</si>
  <si>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</si>
  <si>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</si>
  <si>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</si>
  <si>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</si>
  <si>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</si>
  <si>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</si>
  <si>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</si>
  <si>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</si>
  <si>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</si>
  <si>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</si>
  <si>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</si>
  <si>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</si>
  <si>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</si>
  <si>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</si>
  <si>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</si>
  <si>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</si>
  <si>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</si>
  <si>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</si>
  <si>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</si>
  <si>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</si>
  <si>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</si>
  <si>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</si>
  <si>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</si>
  <si>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</si>
  <si>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</si>
  <si>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</si>
  <si>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</si>
  <si>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</si>
  <si>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</si>
  <si>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</si>
  <si>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</si>
  <si>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</si>
  <si>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</si>
  <si>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</si>
  <si>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</si>
  <si>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</si>
  <si>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</si>
  <si>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</si>
  <si>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</si>
  <si>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</si>
  <si>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</si>
  <si>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</si>
  <si>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</si>
  <si>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</si>
  <si>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</si>
  <si>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</si>
  <si>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</si>
  <si>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</si>
  <si>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</si>
  <si>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</si>
  <si>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</si>
  <si>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</si>
  <si>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</si>
  <si>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</si>
  <si>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</si>
  <si>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</si>
  <si>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</si>
  <si>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</si>
  <si>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</si>
  <si>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</si>
  <si>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</si>
  <si>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</si>
  <si>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</si>
  <si>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</si>
  <si>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</si>
  <si>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</si>
  <si>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</si>
  <si>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</si>
  <si>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</si>
  <si>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</si>
  <si>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</si>
  <si>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</si>
  <si>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</si>
  <si>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</si>
  <si>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</si>
  <si>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</si>
  <si>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</si>
  <si>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</si>
  <si>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</si>
  <si>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</si>
  <si>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</si>
  <si>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</si>
  <si>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</si>
  <si>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</si>
  <si>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</si>
  <si>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</si>
  <si>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</si>
  <si>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</si>
  <si>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</si>
  <si>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</si>
  <si>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</si>
  <si>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</si>
  <si>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</si>
  <si>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</si>
  <si>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</si>
  <si>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</si>
  <si>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</si>
  <si>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</si>
  <si>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</si>
  <si>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</si>
  <si>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</si>
  <si>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</si>
  <si>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</si>
  <si>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</si>
  <si>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</si>
  <si>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</si>
  <si>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</si>
  <si>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</si>
  <si>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</si>
  <si>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</si>
  <si>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</si>
  <si>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</si>
  <si>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</si>
  <si>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</si>
  <si>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</si>
  <si>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</si>
  <si>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</si>
  <si>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</si>
  <si>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</si>
  <si>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</si>
  <si>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</si>
  <si>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</si>
  <si>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</si>
  <si>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</si>
  <si>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</si>
  <si>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</si>
  <si>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</si>
  <si>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</si>
  <si>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</si>
  <si>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</si>
  <si>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</si>
  <si>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</si>
  <si>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</si>
  <si>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</si>
  <si>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</si>
  <si>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</si>
  <si>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</si>
  <si>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</si>
  <si>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</si>
  <si>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</si>
  <si>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</si>
  <si>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</si>
  <si>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</si>
  <si>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</si>
  <si>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</si>
  <si>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</si>
  <si>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</si>
  <si>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</si>
  <si>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</si>
  <si>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</si>
  <si>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</si>
  <si>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</si>
  <si>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</si>
  <si>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</si>
  <si>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</si>
  <si>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</si>
  <si>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</si>
  <si>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</si>
  <si>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</si>
  <si>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</si>
  <si>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</si>
  <si>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</si>
  <si>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</si>
  <si>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</si>
  <si>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</si>
  <si>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</si>
  <si>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</si>
  <si>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</si>
  <si>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</si>
  <si>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</si>
  <si>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</si>
  <si>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</si>
  <si>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</si>
  <si>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</si>
  <si>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</si>
  <si>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</si>
  <si>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</si>
  <si>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</si>
  <si>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</si>
  <si>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</si>
  <si>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</si>
  <si>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</si>
  <si>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</si>
  <si>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</si>
  <si>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</si>
  <si>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</si>
  <si>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</si>
  <si>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</si>
  <si>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</si>
  <si>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</si>
  <si>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</si>
  <si>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</si>
  <si>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</si>
  <si>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</si>
  <si>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</si>
  <si>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</si>
  <si>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</si>
  <si>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</si>
  <si>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</si>
  <si>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</si>
  <si>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</si>
  <si>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</si>
  <si>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</si>
  <si>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</si>
  <si>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</si>
  <si>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</si>
  <si>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</si>
  <si>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</si>
  <si>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</si>
  <si>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</si>
  <si>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</si>
  <si>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</si>
  <si>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</si>
  <si>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</si>
  <si>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</si>
  <si>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</si>
  <si>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</si>
  <si>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</si>
  <si>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</si>
  <si>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</si>
  <si>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</si>
  <si>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</si>
  <si>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</si>
  <si>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</si>
  <si>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</si>
  <si>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</si>
  <si>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</si>
  <si>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</si>
  <si>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</si>
  <si>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</si>
  <si>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</si>
  <si>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</si>
  <si>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</si>
  <si>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</si>
  <si>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</si>
  <si>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</si>
  <si>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</si>
  <si>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</si>
  <si>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</si>
  <si>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</si>
  <si>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</si>
  <si>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</si>
  <si>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</si>
  <si>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</si>
  <si>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</si>
  <si>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</si>
  <si>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</si>
  <si>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</si>
  <si>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</si>
  <si>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</si>
  <si>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</si>
  <si>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</si>
  <si>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</si>
  <si>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</si>
  <si>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</si>
  <si>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</si>
  <si>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</si>
  <si>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</si>
  <si>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</si>
  <si>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</si>
  <si>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</si>
  <si>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</si>
  <si>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</si>
  <si>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</si>
  <si>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</si>
  <si>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</si>
  <si>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</si>
  <si>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</si>
  <si>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</si>
  <si>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</si>
  <si>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</si>
  <si>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</si>
  <si>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</si>
  <si>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</si>
  <si>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</si>
  <si>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</si>
  <si>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</si>
  <si>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</si>
  <si>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</si>
  <si>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</si>
  <si>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</si>
  <si>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</si>
  <si>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</si>
  <si>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</si>
  <si>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</si>
  <si>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</si>
  <si>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</si>
  <si>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</si>
  <si>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</si>
  <si>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</si>
  <si>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</si>
  <si>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</si>
  <si>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</si>
  <si>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</si>
  <si>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</si>
  <si>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</si>
  <si>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</si>
  <si>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</si>
  <si>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</si>
  <si>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</si>
  <si>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</si>
  <si>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</si>
  <si>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</si>
  <si>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</si>
  <si>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</si>
  <si>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</si>
  <si>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</si>
  <si>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</si>
  <si>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</si>
  <si>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</si>
  <si>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</si>
  <si>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</si>
  <si>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</si>
  <si>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</si>
  <si>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</si>
  <si>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</si>
  <si>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</si>
  <si>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</si>
  <si>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</si>
  <si>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</si>
  <si>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</si>
  <si>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</si>
  <si>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</si>
  <si>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</si>
  <si>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</si>
  <si>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</si>
  <si>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</si>
  <si>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</si>
  <si>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</si>
  <si>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</si>
  <si>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</si>
  <si>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</si>
  <si>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</si>
  <si>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</si>
  <si>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</si>
  <si>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</si>
  <si>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</si>
  <si>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</si>
  <si>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</si>
  <si>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</si>
  <si>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</si>
  <si>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</si>
  <si>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</si>
  <si>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</si>
  <si>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</si>
  <si>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</si>
  <si>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</si>
  <si>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</si>
  <si>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</si>
  <si>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</si>
  <si>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</si>
  <si>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</si>
  <si>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</si>
  <si>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</si>
  <si>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</si>
  <si>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</si>
  <si>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</si>
  <si>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</si>
  <si>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</si>
  <si>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</si>
  <si>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</si>
  <si>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</si>
  <si>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</si>
  <si>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</si>
  <si>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</si>
  <si>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</si>
  <si>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</si>
  <si>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</si>
  <si>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</si>
  <si>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</si>
  <si>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</si>
  <si>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</si>
  <si>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</si>
  <si>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</si>
  <si>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</si>
  <si>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</si>
  <si>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</si>
  <si>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</si>
  <si>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</si>
  <si>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</si>
  <si>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</si>
  <si>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</si>
  <si>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</si>
  <si>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</si>
  <si>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</si>
  <si>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</si>
  <si>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</si>
  <si>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</si>
  <si>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</si>
  <si>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</si>
  <si>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</si>
  <si>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</si>
  <si>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</si>
  <si>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</si>
  <si>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</si>
  <si>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</si>
  <si>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</si>
  <si>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</si>
  <si>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</si>
  <si>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</si>
  <si>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</si>
  <si>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</si>
  <si>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</si>
  <si>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</si>
  <si>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</si>
  <si>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</si>
  <si>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</si>
  <si>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</si>
  <si>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</si>
  <si>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</si>
  <si>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</si>
  <si>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</si>
  <si>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</si>
  <si>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</si>
  <si>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</si>
  <si>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</si>
  <si>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</si>
  <si>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</si>
  <si>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</si>
  <si>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</si>
  <si>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</si>
  <si>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</si>
  <si>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</si>
  <si>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</si>
  <si>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</si>
  <si>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</si>
  <si>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</si>
  <si>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</si>
  <si>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</si>
  <si>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</si>
  <si>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</si>
  <si>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</si>
  <si>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</si>
  <si>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</si>
  <si>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</si>
  <si>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</si>
  <si>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</si>
  <si>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</si>
  <si>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</si>
  <si>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</si>
  <si>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</si>
  <si>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</si>
  <si>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</si>
  <si>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</si>
  <si>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</si>
  <si>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</si>
  <si>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</si>
  <si>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</si>
  <si>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</si>
  <si>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</si>
  <si>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</si>
  <si>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</si>
  <si>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</si>
  <si>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</si>
  <si>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</si>
  <si>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</si>
  <si>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</si>
  <si>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</si>
  <si>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</si>
  <si>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</si>
  <si>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</si>
  <si>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</si>
  <si>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</si>
  <si>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</si>
  <si>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</si>
  <si>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</si>
  <si>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</si>
  <si>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</si>
  <si>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</si>
  <si>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</si>
  <si>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</si>
  <si>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</si>
  <si>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</si>
  <si>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</si>
  <si>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</si>
  <si>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</si>
  <si>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</si>
  <si>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</si>
  <si>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</si>
  <si>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</si>
  <si>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</si>
  <si>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</si>
  <si>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</si>
  <si>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</si>
  <si>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</si>
  <si>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</si>
  <si>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</si>
  <si>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</si>
  <si>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</si>
  <si>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</si>
  <si>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</si>
  <si>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</si>
  <si>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</si>
  <si>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</si>
  <si>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</si>
  <si>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</si>
  <si>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</si>
  <si>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</si>
  <si>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</si>
  <si>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</si>
  <si>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</si>
  <si>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</si>
  <si>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</si>
  <si>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</si>
  <si>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</si>
  <si>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</si>
  <si>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</si>
  <si>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</si>
  <si>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</si>
  <si>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</si>
  <si>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</si>
  <si>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</si>
  <si>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</si>
  <si>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</si>
  <si>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</si>
  <si>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</si>
  <si>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</si>
  <si>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</si>
  <si>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</si>
  <si>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</si>
  <si>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</si>
  <si>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</si>
  <si>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</si>
  <si>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</si>
  <si>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</si>
  <si>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</si>
  <si>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</si>
  <si>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</si>
  <si>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</si>
  <si>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</si>
  <si>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</si>
  <si>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</si>
  <si>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</si>
  <si>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</si>
  <si>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</si>
  <si>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</si>
  <si>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</si>
  <si>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</si>
  <si>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</si>
  <si>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</si>
  <si>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</si>
  <si>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</si>
  <si>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</si>
  <si>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</si>
  <si>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</si>
  <si>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</si>
  <si>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</si>
  <si>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</si>
  <si>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</si>
  <si>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</si>
  <si>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</si>
  <si>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</si>
  <si>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</si>
  <si>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</si>
  <si>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</si>
  <si>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</si>
  <si>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</si>
  <si>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</si>
  <si>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</si>
  <si>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</si>
  <si>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</si>
  <si>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</si>
  <si>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</si>
  <si>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</si>
  <si>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</si>
  <si>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</si>
  <si>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</si>
  <si>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</si>
  <si>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</si>
  <si>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</si>
  <si>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</si>
  <si>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</si>
  <si>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</si>
  <si>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</si>
  <si>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</si>
  <si>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</si>
  <si>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</si>
  <si>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</si>
  <si>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</si>
  <si>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</si>
  <si>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</si>
  <si>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</si>
  <si>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</si>
  <si>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</si>
  <si>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</si>
  <si>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</si>
  <si>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</si>
  <si>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</si>
  <si>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</si>
  <si>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</si>
  <si>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</si>
  <si>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</si>
  <si>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</si>
  <si>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</si>
  <si>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</si>
  <si>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</si>
  <si>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</si>
  <si>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</si>
  <si>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</si>
  <si>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</si>
  <si>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</si>
  <si>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</si>
  <si>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</si>
  <si>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</si>
  <si>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</si>
  <si>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</si>
  <si>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</si>
  <si>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</si>
  <si>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</si>
  <si>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</si>
  <si>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</si>
  <si>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</si>
  <si>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</si>
  <si>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</si>
  <si>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</si>
  <si>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</si>
  <si>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</si>
  <si>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</si>
  <si>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</si>
  <si>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</si>
  <si>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</si>
  <si>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</si>
  <si>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</si>
  <si>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</si>
  <si>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</si>
  <si>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</si>
  <si>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</si>
  <si>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</si>
  <si>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</si>
  <si>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</si>
  <si>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</si>
  <si>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</si>
  <si>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</si>
  <si>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</si>
  <si>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</si>
  <si>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</si>
  <si>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</si>
  <si>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</si>
  <si>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</si>
  <si>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</si>
  <si>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</si>
  <si>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</si>
  <si>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</si>
  <si>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</si>
  <si>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</si>
  <si>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</si>
  <si>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</si>
  <si>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</si>
  <si>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</si>
  <si>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</si>
  <si>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</si>
  <si>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</si>
  <si>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</si>
  <si>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</si>
  <si>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</si>
  <si>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</si>
  <si>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</si>
  <si>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</si>
  <si>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</si>
  <si>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</si>
  <si>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</si>
  <si>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</si>
  <si>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</si>
  <si>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</si>
  <si>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</si>
  <si>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</si>
  <si>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</si>
  <si>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</si>
  <si>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</si>
  <si>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</si>
  <si>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</si>
  <si>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</si>
  <si>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</si>
  <si>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</si>
  <si>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</si>
  <si>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</si>
  <si>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</si>
  <si>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</si>
  <si>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</si>
  <si>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</si>
  <si>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</si>
  <si>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</si>
  <si>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</si>
  <si>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</si>
  <si>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</si>
  <si>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</si>
  <si>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</si>
  <si>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</si>
  <si>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</si>
  <si>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</si>
  <si>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</si>
  <si>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</si>
  <si>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</si>
  <si>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</si>
  <si>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</si>
  <si>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</si>
  <si>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</si>
  <si>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</si>
  <si>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</si>
  <si>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</si>
  <si>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</si>
  <si>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</si>
  <si>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</si>
  <si>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</si>
  <si>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</si>
  <si>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</si>
  <si>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</si>
  <si>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</si>
  <si>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</si>
  <si>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</si>
  <si>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</si>
  <si>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</si>
  <si>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</si>
  <si>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</si>
  <si>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</si>
  <si>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</si>
  <si>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</si>
  <si>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</si>
  <si>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</si>
  <si>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</si>
  <si>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</si>
  <si>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</si>
  <si>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</si>
  <si>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</si>
  <si>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</si>
  <si>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</si>
  <si>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</si>
  <si>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</si>
  <si>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</si>
  <si>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</si>
  <si>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</si>
  <si>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</si>
  <si>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</si>
  <si>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</si>
  <si>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</si>
  <si>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</si>
  <si>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</si>
  <si>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</si>
  <si>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</si>
  <si>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</si>
  <si>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</si>
  <si>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</si>
  <si>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</si>
  <si>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</si>
  <si>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</si>
  <si>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</si>
  <si>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</si>
  <si>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</si>
  <si>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</si>
  <si>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</si>
  <si>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</si>
  <si>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</si>
  <si>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</si>
  <si>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</si>
  <si>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</si>
  <si>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</si>
  <si>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</si>
  <si>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</si>
  <si>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</si>
  <si>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</si>
  <si>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</si>
  <si>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</si>
  <si>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</si>
  <si>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</si>
  <si>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</si>
  <si>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</si>
  <si>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</si>
  <si>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</si>
  <si>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</si>
  <si>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</si>
  <si>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</si>
  <si>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</si>
  <si>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</si>
  <si>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</si>
  <si>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</si>
  <si>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</si>
  <si>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</si>
  <si>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</si>
  <si>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</si>
  <si>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</si>
  <si>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</si>
  <si>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</si>
  <si>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</si>
  <si>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</si>
  <si>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</si>
  <si>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</si>
  <si>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</si>
  <si>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</si>
  <si>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</si>
  <si>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</si>
  <si>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</si>
  <si>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</si>
  <si>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</si>
  <si>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</si>
  <si>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</si>
  <si>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</si>
  <si>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</si>
  <si>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</si>
  <si>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</si>
  <si>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</si>
  <si>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</si>
  <si>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</si>
  <si>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</si>
  <si>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</si>
  <si>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</si>
  <si>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</si>
  <si>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</si>
  <si>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</si>
  <si>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</si>
  <si>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</si>
  <si>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</si>
  <si>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</si>
  <si>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</si>
  <si>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</si>
  <si>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</si>
  <si>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</si>
  <si>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</si>
  <si>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</si>
  <si>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</si>
  <si>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</si>
  <si>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</si>
  <si>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</si>
  <si>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</si>
  <si>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</si>
  <si>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</si>
  <si>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</si>
  <si>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</si>
  <si>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</si>
  <si>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</si>
  <si>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</si>
  <si>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</si>
  <si>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</si>
  <si>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</si>
  <si>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</si>
  <si>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</si>
  <si>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</si>
  <si>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</si>
  <si>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</si>
  <si>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</si>
  <si>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</si>
  <si>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</si>
  <si>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</si>
  <si>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</si>
  <si>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</si>
  <si>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</si>
  <si>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</si>
  <si>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</si>
  <si>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</si>
  <si>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</si>
  <si>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</si>
  <si>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</si>
  <si>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</si>
  <si>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</si>
  <si>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</si>
  <si>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</si>
  <si>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</si>
  <si>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</si>
  <si>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</si>
  <si>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</si>
  <si>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</si>
  <si>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</si>
  <si>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</si>
  <si>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</si>
  <si>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</si>
  <si>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</si>
  <si>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</si>
  <si>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</si>
  <si>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</si>
  <si>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</si>
  <si>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</si>
  <si>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</si>
  <si>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</si>
  <si>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</si>
  <si>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</si>
  <si>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</si>
  <si>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</si>
  <si>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</si>
  <si>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</si>
  <si>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</si>
  <si>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</si>
  <si>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</si>
  <si>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</si>
  <si>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</si>
  <si>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</si>
  <si>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</si>
  <si>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</si>
  <si>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</si>
  <si>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</si>
  <si>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</si>
  <si>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</si>
  <si>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</si>
  <si>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</si>
  <si>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</si>
  <si>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</si>
  <si>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</si>
  <si>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</si>
  <si>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</si>
  <si>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</si>
  <si>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</si>
  <si>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</si>
  <si>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</si>
  <si>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</si>
  <si>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</si>
  <si>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</si>
  <si>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</si>
  <si>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</si>
  <si>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</si>
  <si>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</si>
  <si>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</si>
  <si>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</si>
  <si>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</si>
  <si>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</si>
  <si>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</si>
  <si>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</si>
  <si>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</si>
  <si>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</si>
  <si>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</si>
  <si>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</si>
  <si>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</si>
  <si>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</si>
  <si>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</si>
  <si>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</si>
  <si>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</si>
  <si>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</si>
  <si>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</si>
  <si>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</si>
  <si>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</si>
  <si>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</si>
  <si>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</si>
  <si>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</si>
  <si>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</si>
  <si>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</si>
  <si>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</si>
  <si>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</si>
  <si>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</si>
  <si>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</si>
  <si>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</si>
  <si>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</si>
  <si>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</si>
  <si>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</si>
  <si>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</si>
  <si>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</si>
  <si>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</si>
  <si>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</si>
  <si>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</si>
  <si>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</si>
  <si>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</si>
  <si>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</si>
  <si>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</si>
  <si>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</si>
  <si>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</si>
  <si>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</si>
  <si>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</si>
  <si>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</si>
  <si>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</si>
  <si>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</si>
  <si>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</si>
  <si>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</si>
  <si>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</si>
  <si>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</si>
  <si>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</si>
  <si>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</si>
  <si>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</si>
  <si>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</si>
  <si>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</si>
  <si>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</si>
  <si>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</si>
  <si>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</si>
  <si>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</si>
  <si>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</si>
  <si>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</si>
  <si>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</si>
  <si>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</si>
  <si>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</si>
  <si>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</si>
  <si>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</si>
  <si>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</si>
  <si>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</si>
  <si>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</si>
  <si>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</si>
  <si>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</si>
  <si>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</si>
  <si>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</si>
  <si>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</si>
  <si>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</si>
  <si>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</si>
  <si>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</si>
  <si>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</si>
  <si>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</si>
  <si>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</si>
  <si>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</si>
  <si>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</si>
  <si>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</si>
  <si>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</si>
  <si>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</si>
  <si>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</si>
  <si>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</si>
  <si>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</si>
  <si>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</si>
  <si>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</si>
  <si>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</si>
  <si>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</si>
  <si>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</si>
  <si>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</si>
  <si>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</si>
  <si>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</si>
  <si>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</si>
  <si>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</si>
  <si>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</si>
  <si>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</si>
  <si>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</si>
  <si>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</si>
  <si>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</si>
  <si>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</si>
  <si>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</si>
  <si>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</si>
  <si>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</si>
  <si>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</si>
  <si>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</si>
  <si>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</si>
  <si>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</si>
  <si>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</si>
  <si>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</si>
  <si>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</si>
  <si>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</si>
  <si>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</si>
  <si>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</si>
  <si>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</si>
  <si>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</si>
  <si>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</si>
  <si>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</si>
  <si>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</si>
  <si>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</si>
  <si>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</si>
  <si>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</si>
  <si>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</si>
  <si>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</si>
  <si>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</si>
  <si>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</si>
  <si>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</si>
  <si>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</si>
  <si>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</si>
  <si>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</si>
  <si>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</si>
  <si>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</si>
  <si>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</si>
  <si>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</si>
  <si>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</si>
  <si>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</si>
  <si>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</si>
  <si>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</si>
  <si>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</si>
  <si>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</si>
  <si>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</si>
  <si>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</si>
  <si>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</si>
  <si>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</si>
  <si>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</si>
  <si>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</si>
  <si>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</si>
  <si>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</si>
  <si>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</si>
  <si>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</si>
  <si>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</si>
  <si>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</si>
  <si>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</si>
  <si>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</si>
  <si>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</si>
  <si>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</si>
  <si>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</si>
  <si>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</si>
  <si>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</si>
  <si>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</si>
  <si>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</si>
  <si>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</si>
  <si>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</si>
  <si>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</si>
  <si>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</si>
  <si>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</si>
  <si>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</si>
  <si>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</si>
  <si>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</si>
  <si>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</si>
  <si>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</si>
  <si>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</si>
  <si>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</si>
  <si>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</si>
  <si>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</si>
  <si>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</si>
  <si>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</si>
  <si>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</si>
  <si>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</si>
  <si>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</si>
  <si>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</si>
  <si>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</si>
  <si>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</si>
  <si>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</si>
  <si>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</si>
  <si>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</si>
  <si>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</si>
  <si>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</si>
  <si>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</si>
  <si>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</si>
  <si>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</si>
  <si>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</si>
  <si>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</si>
  <si>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</si>
  <si>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</si>
  <si>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</si>
  <si>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</si>
  <si>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</si>
  <si>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</si>
  <si>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</si>
  <si>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</si>
  <si>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</si>
  <si>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</si>
  <si>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</si>
  <si>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</si>
  <si>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</si>
  <si>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</si>
  <si>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</si>
  <si>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</si>
  <si>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</si>
  <si>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</si>
  <si>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</si>
  <si>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</si>
  <si>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</si>
  <si>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</si>
  <si>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</si>
  <si>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</si>
  <si>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</si>
  <si>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</si>
  <si>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</si>
  <si>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</si>
  <si>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</si>
  <si>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</si>
  <si>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</si>
  <si>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</si>
  <si>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</si>
  <si>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</si>
  <si>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</si>
  <si>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</si>
  <si>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</si>
  <si>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</si>
  <si>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</si>
  <si>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</si>
  <si>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</si>
  <si>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</si>
  <si>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</si>
  <si>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</si>
  <si>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</si>
  <si>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</si>
  <si>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</si>
  <si>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</si>
  <si>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</si>
  <si>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</si>
  <si>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</si>
  <si>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</si>
  <si>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</si>
  <si>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</si>
  <si>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</si>
  <si>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</si>
  <si>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</si>
  <si>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</si>
  <si>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</si>
  <si>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</si>
  <si>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</si>
  <si>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</si>
  <si>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</si>
  <si>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</si>
  <si>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</si>
  <si>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</si>
  <si>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</si>
  <si>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</si>
  <si>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</si>
  <si>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</si>
  <si>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</si>
  <si>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</si>
  <si>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</si>
  <si>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</si>
  <si>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</si>
  <si>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</si>
  <si>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</si>
  <si>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</si>
  <si>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</si>
  <si>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</si>
  <si>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</si>
  <si>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</si>
  <si>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</si>
  <si>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</si>
  <si>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</si>
  <si>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</si>
  <si>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</si>
  <si>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</si>
  <si>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</si>
  <si>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</si>
  <si>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</si>
  <si>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</si>
  <si>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</si>
  <si>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</si>
  <si>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</si>
  <si>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</si>
  <si>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</si>
  <si>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</si>
  <si>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</si>
  <si>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</si>
  <si>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</si>
  <si>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</si>
  <si>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</si>
  <si>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</si>
  <si>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</si>
  <si>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</si>
  <si>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</si>
  <si>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</si>
  <si>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</si>
  <si>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</si>
  <si>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</si>
  <si>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</si>
  <si>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</si>
  <si>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</si>
  <si>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</si>
  <si>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</si>
  <si>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</si>
  <si>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</si>
  <si>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</si>
  <si>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</si>
  <si>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</si>
  <si>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</si>
  <si>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</si>
  <si>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</si>
  <si>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</si>
  <si>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</si>
  <si>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</si>
  <si>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</si>
  <si>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</si>
  <si>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</si>
  <si>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</si>
  <si>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</si>
  <si>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</si>
  <si>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</si>
  <si>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</si>
  <si>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</si>
  <si>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</si>
  <si>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</si>
  <si>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</si>
  <si>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</si>
  <si>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</si>
  <si>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</si>
  <si>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</si>
  <si>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</si>
  <si>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</si>
  <si>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</si>
  <si>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</si>
  <si>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</si>
  <si>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</si>
  <si>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</si>
  <si>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</si>
  <si>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</si>
  <si>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</si>
  <si>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</si>
  <si>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</si>
  <si>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</si>
  <si>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</si>
  <si>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</si>
  <si>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</si>
  <si>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</si>
  <si>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</si>
  <si>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</si>
  <si>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</si>
  <si>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</si>
  <si>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</si>
  <si>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</si>
  <si>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</si>
  <si>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</si>
  <si>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</si>
  <si>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</si>
  <si>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</si>
  <si>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</si>
  <si>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</si>
  <si>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</si>
  <si>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</si>
  <si>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</si>
  <si>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</si>
  <si>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</si>
  <si>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</si>
  <si>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</si>
  <si>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</si>
  <si>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</si>
  <si>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</si>
  <si>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</si>
  <si>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</si>
  <si>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</si>
  <si>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</si>
  <si>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</si>
  <si>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</si>
  <si>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</si>
  <si>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</si>
  <si>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</si>
  <si>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</si>
  <si>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</si>
  <si>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</si>
  <si>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</si>
  <si>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</si>
  <si>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</si>
  <si>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</si>
  <si>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</si>
  <si>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</si>
  <si>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</si>
  <si>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</si>
  <si>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</si>
  <si>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</si>
  <si>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</si>
  <si>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</si>
  <si>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</si>
  <si>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</si>
  <si>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</si>
  <si>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</si>
  <si>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</si>
  <si>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</si>
  <si>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</si>
  <si>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</si>
  <si>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</si>
  <si>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</si>
  <si>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</si>
  <si>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</si>
  <si>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</si>
  <si>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</si>
  <si>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</si>
  <si>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</si>
  <si>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</si>
  <si>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</si>
  <si>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</si>
  <si>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</si>
  <si>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</si>
  <si>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</si>
  <si>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</si>
  <si>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</si>
  <si>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</si>
  <si>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</si>
  <si>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</si>
  <si>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</si>
  <si>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</si>
  <si>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</si>
  <si>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</si>
  <si>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</si>
  <si>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</si>
  <si>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</si>
  <si>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</si>
  <si>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</si>
  <si>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</si>
  <si>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</si>
  <si>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</si>
  <si>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</si>
  <si>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</si>
  <si>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</si>
  <si>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</si>
  <si>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</si>
  <si>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</si>
  <si>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</si>
  <si>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</si>
  <si>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</si>
  <si>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</si>
  <si>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</si>
  <si>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</si>
  <si>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</si>
  <si>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</si>
  <si>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</si>
  <si>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</si>
  <si>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</si>
  <si>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</si>
  <si>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</si>
  <si>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</si>
  <si>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</si>
  <si>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</si>
  <si>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</si>
  <si>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</si>
  <si>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</si>
  <si>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</si>
  <si>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</si>
  <si>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</si>
  <si>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</si>
  <si>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</si>
  <si>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</si>
  <si>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</si>
  <si>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</si>
  <si>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</si>
  <si>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</si>
  <si>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</si>
  <si>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</si>
  <si>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</si>
  <si>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</si>
  <si>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</si>
  <si>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</si>
  <si>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</si>
  <si>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</si>
  <si>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</si>
  <si>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</si>
  <si>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</si>
  <si>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</si>
  <si>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</si>
  <si>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</si>
  <si>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</si>
  <si>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</si>
  <si>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</si>
  <si>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</si>
  <si>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</si>
  <si>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</si>
  <si>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</si>
  <si>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</si>
  <si>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</si>
  <si>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</si>
  <si>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</si>
  <si>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</si>
  <si>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</si>
  <si>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</si>
  <si>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</si>
  <si>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</si>
  <si>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</si>
  <si>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</si>
  <si>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</si>
  <si>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</si>
  <si>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</si>
  <si>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</si>
  <si>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</si>
  <si>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</si>
  <si>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</si>
  <si>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</si>
  <si>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</si>
  <si>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</si>
  <si>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</si>
  <si>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</si>
  <si>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</si>
  <si>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</si>
  <si>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</si>
  <si>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</si>
  <si>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</si>
  <si>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</si>
  <si>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</si>
  <si>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</si>
  <si>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</si>
  <si>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</si>
  <si>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</si>
  <si>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</si>
  <si>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</si>
  <si>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</si>
  <si>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</si>
  <si>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</si>
  <si>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</si>
  <si>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</si>
  <si>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</si>
  <si>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</si>
  <si>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</si>
  <si>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</si>
  <si>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</si>
  <si>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</si>
  <si>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</si>
  <si>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</si>
  <si>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</si>
  <si>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</si>
  <si>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</si>
  <si>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</si>
  <si>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</si>
  <si>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</si>
  <si>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</si>
  <si>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</si>
  <si>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</si>
  <si>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</si>
  <si>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</si>
  <si>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</si>
  <si>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</si>
  <si>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</si>
  <si>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</si>
  <si>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</si>
  <si>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</si>
  <si>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</si>
  <si>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</si>
  <si>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</si>
  <si>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</si>
  <si>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</si>
  <si>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</si>
  <si>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</si>
  <si>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</si>
  <si>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</si>
  <si>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</si>
  <si>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</si>
  <si>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</si>
  <si>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</si>
  <si>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</si>
  <si>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</si>
  <si>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</si>
  <si>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</si>
  <si>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</si>
  <si>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</si>
  <si>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</si>
  <si>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</si>
  <si>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</si>
  <si>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</si>
  <si>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</si>
  <si>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</si>
  <si>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</si>
  <si>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</si>
  <si>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</si>
  <si>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</si>
  <si>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</si>
  <si>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</si>
  <si>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</si>
  <si>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</si>
  <si>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</si>
  <si>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</si>
  <si>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</si>
  <si>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</si>
  <si>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</si>
  <si>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</si>
  <si>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</si>
  <si>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</si>
  <si>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</si>
  <si>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</si>
  <si>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</si>
  <si>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</si>
  <si>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</si>
  <si>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</si>
  <si>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</si>
  <si>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</si>
  <si>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</si>
  <si>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</si>
  <si>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</si>
  <si>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</si>
  <si>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</si>
  <si>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</si>
  <si>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</si>
  <si>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</si>
  <si>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</si>
  <si>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</si>
  <si>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</si>
  <si>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</si>
  <si>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</si>
  <si>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</si>
  <si>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</si>
  <si>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</si>
  <si>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</si>
  <si>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</si>
  <si>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</si>
  <si>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</si>
  <si>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</si>
  <si>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</si>
  <si>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</si>
  <si>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</si>
  <si>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</si>
  <si>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</si>
  <si>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</si>
  <si>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</si>
  <si>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</si>
  <si>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</si>
  <si>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</si>
  <si>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</si>
  <si>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</si>
  <si>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</si>
  <si>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</si>
  <si>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</si>
  <si>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</si>
  <si>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</si>
  <si>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</si>
  <si>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</si>
  <si>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</si>
  <si>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</si>
  <si>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</si>
  <si>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</si>
  <si>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</si>
  <si>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</si>
  <si>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</si>
  <si>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</si>
  <si>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</si>
  <si>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</si>
  <si>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</si>
  <si>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</si>
  <si>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</si>
  <si>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</si>
  <si>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</si>
  <si>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</si>
  <si>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</si>
  <si>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</si>
  <si>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</si>
  <si>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</si>
  <si>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</si>
  <si>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</si>
  <si>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</si>
  <si>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</si>
  <si>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</si>
  <si>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</si>
  <si>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</si>
  <si>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</si>
  <si>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</si>
  <si>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</si>
  <si>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</si>
  <si>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</si>
  <si>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</si>
  <si>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</si>
  <si>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</si>
  <si>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</si>
  <si>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</si>
  <si>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</si>
  <si>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</si>
  <si>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</si>
  <si>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</si>
  <si>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</si>
  <si>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</si>
  <si>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</si>
  <si>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</si>
  <si>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</si>
  <si>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</si>
  <si>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</si>
  <si>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</si>
  <si>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</si>
  <si>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</si>
  <si>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</si>
  <si>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</si>
  <si>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</si>
  <si>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</si>
  <si>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</si>
  <si>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</si>
  <si>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</si>
  <si>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</si>
  <si>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</si>
  <si>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</si>
  <si>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</si>
  <si>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</si>
  <si>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</si>
  <si>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</si>
  <si>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</si>
  <si>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</si>
  <si>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</si>
  <si>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</si>
  <si>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</si>
  <si>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</si>
  <si>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</si>
  <si>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</si>
  <si>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</si>
  <si>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</si>
  <si>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</si>
  <si>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</si>
  <si>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</si>
  <si>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</si>
  <si>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</si>
  <si>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</si>
  <si>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</si>
  <si>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</si>
  <si>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</si>
  <si>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</si>
  <si>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</si>
  <si>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</si>
  <si>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</si>
  <si>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</si>
  <si>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</si>
  <si>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</si>
  <si>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</si>
  <si>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</si>
  <si>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</si>
  <si>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</si>
  <si>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</si>
  <si>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</si>
  <si>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</si>
  <si>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</si>
  <si>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</si>
  <si>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</si>
  <si>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</si>
  <si>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</si>
  <si>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</si>
  <si>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</si>
  <si>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</si>
  <si>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</si>
  <si>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</si>
  <si>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</si>
  <si>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</si>
  <si>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</si>
  <si>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</si>
  <si>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</si>
  <si>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</si>
  <si>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</si>
  <si>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</si>
  <si>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</si>
  <si>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</si>
  <si>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</si>
  <si>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</si>
  <si>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</si>
  <si>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</si>
  <si>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</si>
  <si>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</si>
  <si>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</si>
  <si>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</si>
  <si>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</si>
  <si>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</si>
  <si>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</si>
  <si>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</si>
  <si>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</si>
  <si>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</si>
  <si>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</si>
  <si>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</si>
  <si>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</si>
  <si>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</si>
  <si>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</si>
  <si>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</si>
  <si>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</si>
  <si>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</si>
  <si>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</si>
  <si>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</si>
  <si>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</si>
  <si>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</si>
  <si>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</si>
  <si>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</si>
  <si>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</si>
  <si>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</si>
  <si>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</si>
  <si>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</si>
  <si>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</si>
  <si>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</si>
  <si>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</si>
  <si>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</si>
  <si>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</si>
  <si>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</si>
  <si>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</si>
  <si>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</si>
  <si>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</si>
  <si>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</si>
  <si>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</si>
  <si>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</si>
  <si>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</si>
  <si>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</si>
  <si>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</si>
  <si>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</si>
  <si>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</si>
  <si>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</si>
  <si>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</si>
  <si>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</si>
  <si>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</si>
  <si>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</si>
  <si>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</si>
  <si>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</si>
  <si>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</si>
  <si>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</si>
  <si>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</si>
  <si>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</si>
  <si>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</si>
  <si>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</si>
  <si>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</si>
  <si>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</si>
  <si>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</si>
  <si>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</si>
  <si>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</si>
  <si>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</si>
  <si>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</si>
  <si>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</si>
  <si>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</si>
  <si>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</si>
  <si>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</si>
  <si>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</si>
  <si>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</si>
  <si>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</si>
  <si>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</si>
  <si>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</si>
  <si>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</si>
  <si>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</si>
  <si>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</si>
  <si>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</si>
  <si>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</si>
  <si>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</si>
  <si>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</si>
  <si>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</si>
  <si>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</si>
  <si>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</si>
  <si>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</si>
  <si>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</si>
  <si>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</si>
  <si>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</si>
  <si>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</si>
  <si>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</si>
  <si>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</si>
  <si>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</si>
  <si>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</si>
  <si>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</si>
  <si>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</si>
  <si>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</si>
  <si>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</si>
  <si>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</si>
  <si>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</si>
  <si>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</si>
  <si>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</si>
  <si>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</si>
  <si>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</si>
  <si>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</si>
  <si>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</si>
  <si>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</si>
  <si>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</si>
  <si>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</si>
  <si>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</si>
  <si>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</si>
  <si>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</si>
  <si>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</si>
  <si>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</si>
  <si>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</si>
  <si>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</si>
  <si>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</si>
  <si>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</si>
  <si>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</si>
  <si>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</si>
  <si>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</si>
  <si>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</si>
  <si>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</si>
  <si>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</si>
  <si>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</si>
  <si>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</si>
  <si>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</si>
  <si>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</si>
  <si>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</si>
  <si>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</si>
  <si>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</si>
  <si>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</si>
  <si>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</si>
  <si>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</si>
  <si>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</si>
  <si>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</si>
  <si>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</si>
  <si>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</si>
  <si>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</si>
  <si>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</si>
  <si>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</si>
  <si>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</si>
  <si>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</si>
  <si>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</si>
  <si>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</si>
  <si>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</si>
  <si>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</si>
  <si>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</si>
  <si>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</si>
  <si>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</si>
  <si>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</si>
  <si>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</si>
  <si>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</si>
  <si>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</si>
  <si>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</si>
  <si>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</si>
  <si>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</si>
  <si>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</si>
  <si>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</si>
  <si>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</si>
  <si>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</si>
  <si>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</si>
  <si>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</si>
  <si>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</si>
  <si>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</si>
  <si>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</si>
  <si>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</si>
  <si>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</si>
  <si>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</si>
  <si>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</si>
  <si>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</si>
  <si>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</si>
  <si>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</si>
  <si>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</si>
  <si>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</si>
  <si>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</si>
  <si>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</si>
  <si>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</si>
  <si>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</si>
  <si>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</si>
  <si>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</si>
  <si>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</si>
  <si>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</si>
  <si>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</si>
  <si>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</si>
  <si>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</si>
  <si>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</si>
  <si>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</si>
  <si>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</si>
  <si>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</si>
  <si>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</si>
  <si>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</si>
  <si>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</si>
  <si>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</si>
  <si>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</si>
  <si>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</si>
  <si>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</si>
  <si>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</si>
  <si>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</si>
  <si>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</si>
  <si>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</si>
  <si>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</si>
  <si>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</si>
  <si>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</si>
  <si>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</si>
  <si>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</si>
  <si>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</si>
  <si>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</si>
  <si>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</si>
  <si>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</si>
  <si>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</si>
  <si>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</si>
  <si>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</si>
  <si>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</si>
  <si>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</si>
  <si>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</si>
  <si>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</si>
  <si>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</si>
  <si>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</si>
  <si>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</si>
  <si>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</si>
  <si>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</si>
  <si>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</si>
  <si>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</si>
  <si>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</si>
  <si>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</si>
  <si>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</si>
  <si>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</si>
  <si>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</si>
  <si>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</si>
  <si>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</si>
  <si>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</si>
  <si>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</si>
  <si>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</si>
  <si>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</si>
  <si>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</si>
  <si>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</si>
  <si>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</si>
  <si>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</si>
  <si>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</si>
  <si>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</si>
  <si>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</si>
  <si>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</si>
  <si>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</si>
  <si>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</si>
  <si>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</si>
  <si>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</si>
  <si>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</si>
  <si>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</si>
  <si>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</si>
  <si>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</si>
  <si>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</si>
  <si>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</si>
  <si>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</si>
  <si>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</si>
  <si>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</si>
  <si>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</si>
  <si>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</si>
  <si>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</si>
  <si>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</si>
  <si>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</si>
  <si>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</si>
  <si>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</si>
  <si>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</si>
  <si>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</si>
  <si>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</si>
  <si>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</si>
  <si>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</si>
  <si>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</si>
  <si>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</si>
  <si>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</si>
  <si>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</si>
  <si>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</si>
  <si>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</si>
  <si>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</si>
  <si>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</si>
  <si>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</si>
  <si>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</si>
  <si>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</si>
  <si>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</si>
  <si>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</si>
  <si>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</si>
  <si>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</si>
  <si>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</si>
  <si>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</si>
  <si>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</si>
  <si>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</si>
  <si>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</si>
  <si>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</si>
  <si>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</si>
  <si>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</si>
  <si>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</si>
  <si>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</si>
  <si>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</si>
  <si>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</si>
  <si>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</si>
  <si>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</si>
  <si>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</si>
  <si>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</si>
  <si>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</si>
  <si>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</si>
  <si>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</si>
  <si>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</si>
  <si>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</si>
  <si>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</si>
  <si>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</si>
  <si>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</si>
  <si>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</si>
  <si>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</si>
  <si>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</si>
  <si>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</si>
  <si>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</si>
  <si>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</si>
  <si>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</si>
  <si>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</si>
  <si>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</si>
  <si>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</si>
  <si>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</si>
  <si>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</si>
  <si>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</si>
  <si>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</si>
  <si>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</si>
  <si>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</si>
  <si>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</si>
  <si>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</si>
  <si>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</si>
  <si>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</si>
  <si>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</si>
  <si>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</si>
  <si>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</si>
  <si>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</si>
  <si>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</si>
  <si>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</si>
  <si>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</si>
  <si>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</si>
  <si>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</si>
  <si>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</si>
  <si>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</si>
  <si>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</si>
  <si>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</si>
  <si>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</si>
  <si>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</si>
  <si>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</si>
  <si>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</si>
  <si>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</si>
  <si>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</si>
  <si>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</si>
  <si>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</si>
  <si>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</si>
  <si>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</si>
  <si>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</si>
  <si>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</si>
  <si>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</si>
  <si>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</si>
  <si>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</si>
  <si>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</si>
  <si>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</si>
  <si>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</si>
  <si>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</si>
  <si>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</si>
  <si>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</si>
  <si>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</si>
  <si>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</si>
  <si>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</si>
  <si>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</si>
  <si>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</si>
  <si>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</si>
  <si>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</si>
  <si>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</si>
  <si>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</si>
  <si>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</si>
  <si>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</si>
  <si>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</si>
  <si>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</si>
  <si>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</si>
  <si>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</si>
  <si>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</si>
  <si>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</si>
  <si>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</si>
  <si>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</si>
  <si>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</si>
  <si>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</si>
  <si>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</si>
  <si>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</si>
  <si>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</si>
  <si>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</si>
  <si>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</si>
  <si>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</si>
  <si>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</si>
  <si>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</si>
  <si>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</si>
  <si>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</si>
  <si>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</si>
  <si>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</si>
  <si>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</si>
  <si>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</si>
  <si>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</si>
  <si>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</si>
  <si>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</si>
  <si>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</si>
  <si>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</si>
  <si>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</si>
  <si>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</si>
  <si>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</si>
  <si>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</si>
  <si>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</si>
  <si>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</si>
  <si>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</si>
  <si>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</si>
  <si>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</si>
  <si>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</si>
  <si>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</si>
  <si>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</si>
  <si>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</si>
  <si>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</si>
  <si>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</si>
  <si>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</si>
  <si>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</si>
  <si>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</si>
  <si>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</si>
  <si>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</si>
  <si>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</si>
  <si>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</si>
  <si>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</si>
  <si>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</si>
  <si>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</si>
  <si>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</si>
  <si>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</si>
  <si>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</si>
  <si>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</si>
  <si>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</si>
  <si>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</si>
  <si>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</si>
  <si>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</si>
  <si>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</si>
  <si>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</si>
  <si>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</si>
  <si>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</si>
  <si>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</si>
  <si>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</si>
  <si>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</si>
  <si>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</si>
  <si>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</si>
  <si>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</si>
  <si>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</si>
  <si>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</si>
  <si>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</si>
  <si>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</si>
  <si>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</si>
  <si>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</si>
  <si>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</si>
  <si>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</si>
  <si>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</si>
  <si>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</si>
  <si>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</si>
  <si>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</si>
  <si>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</si>
  <si>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</si>
  <si>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</si>
  <si>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</si>
  <si>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</si>
  <si>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</si>
  <si>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</si>
  <si>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</si>
  <si>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</si>
  <si>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</si>
  <si>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</si>
  <si>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</si>
  <si>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</si>
  <si>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</si>
  <si>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</si>
  <si>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</si>
  <si>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</si>
  <si>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</si>
  <si>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</si>
  <si>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</si>
  <si>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</si>
  <si>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</si>
  <si>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</si>
  <si>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</si>
  <si>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</si>
  <si>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</si>
  <si>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</si>
  <si>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</si>
  <si>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</si>
  <si>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</si>
  <si>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</si>
  <si>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</si>
  <si>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</si>
  <si>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</si>
  <si>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</si>
  <si>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</si>
  <si>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</si>
  <si>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</si>
  <si>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</si>
  <si>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</si>
  <si>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</si>
  <si>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</si>
  <si>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</si>
  <si>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</si>
  <si>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</si>
  <si>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</si>
  <si>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</si>
  <si>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</si>
  <si>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</si>
  <si>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</si>
  <si>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</si>
  <si>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</si>
  <si>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</si>
  <si>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</si>
  <si>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</si>
  <si>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</si>
  <si>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</si>
  <si>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</si>
  <si>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</si>
  <si>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</si>
  <si>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</si>
  <si>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</si>
  <si>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</si>
  <si>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</si>
  <si>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</si>
  <si>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</si>
  <si>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</si>
  <si>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</si>
  <si>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</si>
  <si>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</si>
  <si>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</si>
  <si>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</si>
  <si>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</si>
  <si>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</si>
  <si>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</si>
  <si>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</si>
  <si>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</si>
  <si>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</si>
  <si>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</si>
  <si>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</si>
  <si>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</si>
  <si>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</si>
  <si>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</si>
  <si>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</si>
  <si>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</si>
  <si>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</si>
  <si>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</si>
  <si>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</si>
  <si>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</si>
  <si>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</si>
  <si>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</si>
  <si>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</si>
  <si>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</si>
  <si>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</si>
  <si>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</si>
  <si>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</si>
  <si>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</si>
  <si>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</si>
  <si>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</si>
  <si>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</si>
  <si>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</si>
  <si>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</si>
  <si>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</si>
  <si>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</si>
  <si>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</si>
  <si>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</si>
  <si>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</si>
  <si>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</si>
  <si>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</si>
  <si>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</si>
  <si>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</si>
  <si>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</si>
  <si>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</si>
  <si>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</si>
  <si>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</si>
  <si>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</si>
  <si>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</si>
  <si>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</si>
  <si>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</si>
  <si>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</si>
  <si>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</si>
  <si>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</si>
  <si>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</si>
  <si>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</si>
  <si>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</si>
  <si>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</si>
  <si>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</si>
  <si>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</si>
  <si>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</si>
  <si>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</si>
  <si>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</si>
  <si>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</si>
  <si>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</si>
  <si>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</si>
  <si>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</si>
  <si>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</si>
  <si>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</si>
  <si>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</si>
  <si>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</si>
  <si>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</si>
  <si>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</si>
  <si>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</si>
  <si>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</si>
  <si>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</si>
  <si>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</si>
  <si>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</si>
  <si>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</si>
  <si>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</si>
  <si>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</si>
  <si>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</si>
  <si>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</si>
  <si>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</si>
  <si>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</si>
  <si>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</si>
  <si>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</si>
  <si>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</si>
  <si>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</si>
  <si>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</si>
  <si>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</si>
  <si>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</si>
  <si>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</si>
  <si>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</si>
  <si>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</si>
  <si>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</si>
  <si>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</si>
  <si>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</si>
  <si>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</si>
  <si>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</si>
  <si>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</si>
  <si>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</si>
  <si>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</si>
  <si>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</si>
  <si>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</si>
  <si>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</si>
  <si>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</si>
  <si>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</si>
  <si>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</si>
  <si>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</si>
  <si>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</si>
  <si>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</si>
  <si>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</si>
  <si>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</si>
  <si>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</si>
  <si>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</si>
  <si>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</si>
  <si>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</si>
  <si>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</si>
  <si>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</si>
  <si>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</si>
  <si>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</si>
  <si>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</si>
  <si>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</si>
  <si>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</si>
  <si>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</si>
  <si>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</si>
  <si>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</si>
  <si>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</si>
  <si>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</si>
  <si>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</si>
  <si>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</si>
  <si>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</si>
  <si>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</si>
  <si>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</si>
  <si>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</si>
  <si>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</si>
  <si>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</si>
  <si>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</si>
  <si>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</si>
  <si>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</si>
  <si>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</si>
  <si>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</si>
  <si>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</si>
  <si>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</si>
  <si>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</si>
  <si>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</si>
  <si>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</si>
  <si>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</si>
  <si>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</si>
  <si>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</si>
  <si>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</si>
  <si>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</si>
  <si>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</si>
  <si>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</si>
  <si>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</si>
  <si>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</si>
  <si>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</si>
  <si>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</si>
  <si>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</si>
  <si>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</si>
  <si>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</si>
  <si>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</si>
  <si>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</si>
  <si>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</si>
  <si>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</si>
  <si>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</si>
  <si>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</si>
  <si>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</si>
  <si>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</si>
  <si>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</si>
  <si>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</si>
  <si>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</si>
  <si>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</si>
  <si>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</si>
  <si>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</si>
  <si>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</si>
  <si>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</si>
  <si>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</si>
  <si>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</si>
  <si>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</si>
  <si>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</si>
  <si>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</si>
  <si>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</si>
  <si>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</si>
  <si>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</si>
  <si>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</si>
  <si>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</si>
  <si>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</si>
  <si>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</si>
  <si>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</si>
  <si>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</si>
  <si>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</si>
  <si>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</si>
  <si>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</si>
  <si>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</si>
  <si>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</si>
  <si>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</si>
  <si>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</si>
  <si>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</si>
  <si>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</si>
  <si>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</si>
  <si>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</si>
  <si>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</si>
  <si>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</si>
  <si>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</si>
  <si>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</si>
  <si>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</si>
  <si>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</si>
  <si>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</si>
  <si>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</si>
  <si>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</si>
  <si>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</si>
  <si>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</si>
  <si>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</si>
  <si>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</si>
  <si>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</si>
  <si>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</si>
  <si>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</si>
  <si>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</si>
  <si>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</si>
  <si>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</si>
  <si>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</si>
  <si>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</si>
  <si>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</si>
  <si>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</si>
  <si>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</si>
  <si>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</si>
  <si>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</si>
  <si>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</si>
  <si>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</si>
  <si>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</si>
  <si>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</si>
  <si>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</si>
  <si>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</si>
  <si>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</si>
  <si>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</si>
  <si>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</si>
  <si>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</si>
  <si>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</si>
  <si>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</si>
  <si>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</si>
  <si>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</si>
  <si>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</si>
  <si>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</si>
  <si>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</si>
  <si>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</si>
  <si>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</si>
  <si>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</si>
  <si>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</si>
  <si>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</si>
  <si>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</si>
  <si>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</si>
  <si>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</si>
  <si>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</si>
  <si>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</si>
  <si>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</si>
  <si>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</si>
  <si>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</si>
  <si>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</si>
  <si>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</si>
  <si>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</si>
  <si>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</si>
  <si>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</si>
  <si>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</si>
  <si>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</si>
  <si>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</si>
  <si>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</si>
  <si>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</si>
  <si>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</si>
  <si>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</si>
  <si>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</si>
  <si>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</si>
  <si>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</si>
  <si>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</si>
  <si>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</si>
  <si>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</si>
  <si>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</si>
  <si>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</si>
  <si>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</si>
  <si>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</si>
  <si>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</si>
  <si>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</si>
  <si>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</si>
  <si>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</si>
  <si>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</si>
  <si>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</si>
  <si>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</si>
  <si>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</si>
  <si>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</si>
  <si>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</si>
  <si>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</si>
  <si>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</si>
  <si>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</si>
  <si>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</si>
  <si>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</si>
  <si>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</si>
  <si>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</si>
  <si>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</si>
  <si>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</si>
  <si>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</si>
  <si>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</si>
  <si>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</si>
  <si>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</si>
  <si>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</si>
  <si>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</si>
  <si>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</si>
  <si>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</si>
  <si>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</si>
  <si>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</si>
  <si>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</si>
  <si>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</si>
  <si>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</si>
  <si>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</si>
  <si>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</si>
  <si>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</si>
  <si>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</si>
  <si>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</si>
  <si>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</si>
  <si>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</si>
  <si>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</si>
  <si>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</si>
  <si>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</si>
  <si>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</si>
  <si>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</si>
  <si>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</si>
  <si>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</si>
  <si>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</si>
  <si>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</si>
  <si>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</si>
  <si>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</si>
  <si>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</si>
  <si>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</si>
  <si>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</si>
  <si>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</si>
  <si>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</si>
  <si>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</si>
  <si>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</si>
  <si>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</si>
  <si>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</si>
  <si>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</si>
  <si>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</si>
  <si>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</si>
  <si>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</si>
  <si>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</si>
  <si>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</si>
  <si>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</si>
  <si>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</si>
  <si>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</si>
  <si>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</si>
  <si>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</si>
  <si>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</si>
  <si>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</si>
  <si>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</si>
  <si>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</si>
  <si>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</si>
  <si>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</si>
  <si>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</si>
  <si>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</si>
  <si>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</si>
  <si>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</si>
  <si>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</si>
  <si>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</si>
  <si>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</si>
  <si>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</si>
  <si>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</si>
  <si>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</si>
  <si>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</si>
  <si>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</si>
  <si>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</si>
  <si>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</si>
  <si>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</si>
  <si>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</si>
  <si>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</si>
  <si>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</si>
  <si>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</si>
  <si>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</si>
  <si>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</si>
  <si>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</si>
  <si>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</si>
  <si>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</si>
  <si>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</si>
  <si>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</si>
  <si>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</si>
  <si>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</si>
  <si>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</si>
  <si>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</si>
  <si>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</si>
  <si>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</si>
  <si>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</si>
  <si>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</si>
  <si>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</si>
  <si>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</si>
  <si>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</si>
  <si>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</si>
  <si>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</si>
  <si>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</si>
  <si>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</si>
  <si>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</si>
  <si>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</si>
  <si>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</si>
  <si>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</si>
  <si>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</si>
  <si>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</si>
  <si>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</si>
  <si>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</si>
  <si>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</si>
  <si>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</si>
  <si>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</si>
  <si>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</si>
  <si>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</si>
  <si>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</si>
  <si>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</si>
  <si>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</si>
  <si>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</si>
  <si>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</si>
  <si>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</si>
  <si>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</si>
  <si>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</si>
  <si>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</si>
  <si>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</si>
  <si>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</si>
  <si>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</si>
  <si>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</si>
  <si>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</si>
  <si>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</si>
  <si>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</si>
  <si>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</si>
  <si>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</si>
  <si>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</si>
  <si>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</si>
  <si>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</si>
  <si>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</si>
  <si>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</si>
  <si>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</si>
  <si>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</si>
  <si>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</si>
  <si>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</si>
  <si>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</si>
  <si>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</si>
  <si>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</si>
  <si>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</si>
  <si>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</si>
  <si>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</si>
  <si>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</si>
  <si>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</si>
  <si>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</si>
  <si>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</si>
  <si>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</si>
  <si>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</si>
  <si>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</si>
  <si>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</si>
  <si>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</si>
  <si>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</si>
  <si>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</si>
  <si>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</si>
  <si>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</si>
  <si>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</si>
  <si>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</si>
  <si>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</si>
  <si>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</si>
  <si>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</si>
  <si>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</si>
  <si>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</si>
  <si>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</si>
  <si>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</si>
  <si>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</si>
  <si>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</si>
  <si>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</si>
  <si>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</si>
  <si>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</si>
  <si>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</si>
  <si>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</si>
  <si>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</si>
  <si>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</si>
  <si>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</si>
  <si>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</si>
  <si>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</si>
  <si>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</si>
  <si>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</si>
  <si>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</si>
  <si>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</si>
  <si>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</si>
  <si>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</si>
  <si>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</si>
  <si>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</si>
  <si>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</si>
  <si>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</si>
  <si>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</si>
  <si>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</si>
  <si>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</si>
  <si>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</si>
  <si>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</si>
  <si>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</si>
  <si>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</si>
  <si>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</si>
  <si>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</si>
  <si>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</si>
  <si>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</si>
  <si>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</si>
  <si>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</si>
  <si>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</si>
  <si>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</si>
  <si>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</si>
  <si>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</si>
  <si>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</si>
  <si>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</si>
  <si>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</si>
  <si>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</si>
  <si>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</si>
  <si>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</si>
  <si>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</si>
  <si>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</si>
  <si>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</si>
  <si>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</si>
  <si>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</si>
  <si>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</si>
  <si>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</si>
  <si>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</si>
  <si>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</si>
  <si>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</si>
  <si>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</si>
  <si>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</si>
  <si>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</si>
  <si>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</si>
  <si>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</si>
  <si>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</si>
  <si>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</si>
  <si>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</si>
  <si>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</si>
  <si>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</si>
  <si>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</si>
  <si>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</si>
  <si>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</si>
  <si>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</si>
  <si>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</si>
  <si>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</si>
  <si>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</si>
  <si>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</si>
  <si>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</si>
  <si>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</si>
  <si>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</si>
  <si>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</si>
  <si>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</si>
  <si>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</si>
  <si>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</si>
  <si>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</si>
  <si>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</si>
  <si>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</si>
  <si>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</si>
  <si>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</si>
  <si>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</si>
  <si>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</si>
  <si>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</si>
  <si>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</si>
  <si>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</si>
  <si>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</si>
  <si>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</si>
  <si>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</si>
  <si>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</si>
  <si>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</si>
  <si>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</si>
  <si>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</si>
  <si>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</si>
  <si>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</si>
  <si>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</si>
  <si>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</si>
  <si>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</si>
  <si>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</si>
  <si>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</si>
  <si>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</si>
  <si>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</si>
  <si>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</si>
  <si>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</si>
  <si>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</si>
  <si>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</si>
  <si>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</si>
  <si>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</si>
  <si>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</si>
  <si>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</si>
  <si>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</si>
  <si>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</si>
  <si>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</si>
  <si>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</si>
  <si>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</si>
  <si>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</si>
  <si>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</si>
  <si>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</si>
  <si>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</si>
  <si>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</si>
  <si>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</si>
  <si>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</si>
  <si>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</si>
  <si>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</si>
  <si>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</si>
  <si>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</si>
  <si>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</si>
  <si>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</si>
  <si>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</si>
  <si>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</si>
  <si>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</si>
  <si>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</si>
  <si>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</si>
  <si>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</si>
  <si>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</si>
  <si>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</si>
  <si>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</si>
  <si>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</si>
  <si>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</si>
  <si>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</si>
  <si>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</si>
  <si>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</si>
  <si>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</si>
  <si>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</si>
  <si>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</si>
  <si>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</si>
  <si>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</si>
  <si>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</si>
  <si>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</si>
  <si>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</si>
  <si>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</si>
  <si>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</si>
  <si>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</si>
  <si>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</si>
  <si>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</si>
  <si>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</si>
  <si>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</si>
  <si>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</si>
  <si>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</si>
  <si>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</si>
  <si>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</si>
  <si>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</si>
  <si>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</si>
  <si>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</si>
  <si>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</si>
  <si>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</si>
  <si>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</si>
  <si>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</si>
  <si>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</si>
  <si>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</si>
  <si>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</si>
  <si>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</si>
  <si>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</si>
  <si>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</si>
  <si>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</si>
  <si>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</si>
  <si>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</si>
  <si>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</si>
  <si>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</si>
  <si>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</si>
  <si>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</si>
  <si>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</si>
  <si>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</si>
  <si>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</si>
  <si>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</si>
  <si>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</si>
  <si>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</si>
  <si>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</si>
  <si>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</si>
  <si>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</si>
  <si>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</si>
  <si>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</si>
  <si>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</si>
  <si>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</si>
  <si>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</si>
  <si>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</si>
  <si>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</si>
  <si>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</si>
  <si>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</si>
  <si>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</si>
  <si>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</si>
  <si>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</si>
  <si>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</si>
  <si>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</si>
  <si>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</si>
  <si>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</si>
  <si>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</si>
  <si>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</si>
  <si>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</si>
  <si>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</si>
  <si>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</si>
  <si>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</si>
  <si>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</si>
  <si>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</si>
  <si>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</si>
  <si>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</si>
  <si>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</si>
  <si>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</si>
  <si>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</si>
  <si>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</si>
  <si>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</si>
  <si>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</si>
  <si>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</si>
  <si>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</si>
  <si>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</si>
  <si>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</si>
  <si>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</si>
  <si>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</si>
  <si>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</si>
  <si>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</si>
  <si>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</si>
  <si>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</si>
  <si>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</si>
  <si>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</si>
  <si>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</si>
  <si>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</si>
  <si>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</si>
  <si>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</si>
  <si>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</si>
  <si>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</si>
  <si>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</si>
  <si>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</si>
  <si>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</si>
  <si>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</si>
  <si>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</si>
  <si>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</si>
  <si>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</si>
  <si>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</si>
  <si>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</si>
  <si>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</si>
  <si>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</si>
  <si>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</si>
  <si>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</si>
  <si>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</si>
  <si>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</si>
  <si>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</si>
  <si>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</si>
  <si>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</si>
  <si>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</si>
  <si>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</si>
  <si>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</si>
  <si>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</si>
  <si>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</si>
  <si>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</si>
  <si>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</si>
  <si>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</si>
  <si>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</si>
  <si>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</si>
  <si>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</si>
  <si>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</si>
  <si>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</si>
  <si>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</si>
  <si>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</si>
  <si>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</si>
  <si>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</si>
  <si>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</si>
  <si>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</si>
  <si>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</si>
  <si>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</si>
  <si>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</si>
  <si>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</si>
  <si>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</si>
  <si>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</si>
  <si>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</si>
  <si>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</si>
  <si>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</si>
  <si>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</si>
  <si>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</si>
  <si>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</si>
  <si>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</si>
  <si>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</si>
  <si>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</si>
  <si>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</si>
  <si>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</si>
  <si>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</si>
  <si>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</si>
  <si>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</si>
  <si>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</si>
  <si>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</si>
  <si>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</si>
  <si>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</si>
  <si>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</si>
  <si>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</si>
  <si>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</si>
  <si>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</si>
  <si>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</si>
  <si>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</si>
  <si>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</si>
  <si>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</si>
  <si>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</si>
  <si>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</si>
  <si>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</si>
  <si>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</si>
  <si>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</si>
  <si>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</si>
  <si>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</si>
  <si>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</si>
  <si>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</si>
  <si>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</si>
  <si>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</si>
  <si>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</si>
  <si>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</si>
  <si>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</si>
  <si>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</si>
  <si>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</si>
  <si>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</si>
  <si>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</si>
  <si>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</si>
  <si>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</si>
  <si>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</si>
  <si>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</si>
  <si>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</si>
  <si>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</si>
  <si>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</si>
  <si>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</si>
  <si>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</si>
  <si>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</si>
  <si>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</si>
  <si>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</si>
  <si>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</si>
  <si>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</si>
  <si>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</si>
  <si>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</si>
  <si>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</si>
  <si>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</si>
  <si>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</si>
  <si>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</si>
  <si>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</si>
  <si>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</si>
  <si>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</si>
  <si>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</si>
  <si>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</si>
  <si>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</si>
  <si>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</si>
  <si>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</si>
  <si>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</si>
  <si>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</si>
  <si>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</si>
  <si>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</si>
  <si>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</si>
  <si>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</si>
  <si>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</si>
  <si>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</si>
  <si>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</si>
  <si>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</si>
  <si>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</si>
  <si>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</si>
  <si>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</si>
  <si>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</si>
  <si>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</si>
  <si>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</si>
  <si>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</si>
  <si>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</si>
  <si>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</si>
  <si>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</si>
  <si>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</si>
  <si>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</si>
  <si>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</si>
  <si>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</si>
  <si>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</si>
  <si>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</si>
  <si>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</si>
  <si>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</si>
  <si>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</si>
  <si>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</si>
  <si>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</si>
  <si>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</si>
  <si>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</si>
  <si>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</si>
  <si>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</si>
  <si>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</si>
  <si>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</si>
  <si>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</si>
  <si>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</si>
  <si>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</si>
  <si>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</si>
  <si>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</si>
  <si>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</si>
  <si>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</si>
  <si>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</si>
  <si>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</si>
  <si>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</si>
  <si>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</si>
  <si>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</si>
  <si>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</si>
  <si>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</si>
  <si>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</si>
  <si>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</si>
  <si>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</si>
  <si>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</si>
  <si>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</si>
  <si>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</si>
  <si>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</si>
  <si>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</si>
  <si>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</si>
  <si>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</si>
  <si>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</si>
  <si>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</si>
  <si>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</si>
  <si>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</si>
  <si>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</si>
  <si>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</si>
  <si>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</si>
  <si>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</si>
  <si>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</si>
  <si>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</si>
  <si>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</si>
  <si>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</si>
  <si>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</si>
  <si>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</si>
  <si>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</si>
  <si>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</si>
  <si>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</si>
  <si>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</si>
  <si>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</si>
  <si>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</si>
  <si>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</si>
  <si>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</si>
  <si>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</si>
  <si>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</si>
  <si>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</si>
  <si>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</si>
  <si>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</si>
  <si>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</si>
  <si>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</si>
  <si>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</si>
  <si>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</si>
  <si>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</si>
  <si>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</si>
  <si>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</si>
  <si>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</si>
  <si>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</si>
  <si>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</si>
  <si>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</si>
  <si>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</si>
  <si>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</si>
  <si>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</si>
  <si>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</si>
  <si>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</si>
  <si>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</si>
  <si>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</si>
  <si>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</si>
  <si>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</si>
  <si>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</si>
  <si>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</si>
  <si>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</si>
  <si>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</si>
  <si>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</si>
  <si>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</si>
  <si>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</si>
  <si>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</si>
  <si>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</si>
  <si>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</si>
  <si>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</si>
  <si>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</si>
  <si>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</si>
  <si>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</si>
  <si>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</si>
  <si>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</si>
  <si>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</si>
  <si>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</si>
  <si>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</si>
  <si>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</si>
  <si>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</si>
  <si>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</si>
  <si>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</si>
  <si>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</si>
  <si>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</si>
  <si>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</si>
  <si>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</si>
  <si>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</si>
  <si>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</si>
  <si>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</si>
  <si>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</si>
  <si>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</si>
  <si>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</si>
  <si>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</si>
  <si>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</si>
  <si>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</si>
  <si>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</si>
  <si>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</si>
  <si>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</si>
  <si>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</si>
  <si>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</si>
  <si>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</si>
  <si>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</si>
  <si>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</si>
  <si>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</si>
  <si>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</si>
  <si>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</si>
  <si>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</si>
  <si>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</si>
  <si>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</si>
  <si>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</si>
  <si>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</si>
  <si>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</si>
  <si>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</si>
  <si>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</si>
  <si>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</si>
  <si>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</si>
  <si>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</si>
  <si>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</si>
  <si>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</si>
  <si>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</si>
  <si>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</si>
  <si>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</si>
  <si>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</si>
  <si>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</si>
  <si>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</si>
  <si>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</si>
  <si>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</si>
  <si>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</si>
  <si>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</si>
  <si>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</si>
  <si>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</si>
  <si>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</si>
  <si>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</si>
  <si>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</si>
  <si>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</si>
  <si>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</si>
  <si>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</si>
  <si>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</si>
  <si>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</si>
  <si>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</si>
  <si>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</si>
  <si>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</si>
  <si>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</si>
  <si>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</si>
  <si>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</si>
  <si>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</si>
  <si>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</si>
  <si>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</si>
  <si>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</si>
  <si>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</si>
  <si>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</si>
  <si>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</si>
  <si>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</si>
  <si>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</si>
  <si>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</si>
  <si>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</si>
  <si>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</si>
  <si>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</si>
  <si>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</si>
  <si>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</si>
  <si>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</si>
  <si>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</si>
  <si>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</si>
  <si>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</si>
  <si>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</si>
  <si>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</si>
  <si>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</si>
  <si>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</si>
  <si>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</si>
  <si>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</si>
  <si>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</si>
  <si>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</si>
  <si>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</si>
  <si>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</si>
  <si>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</si>
  <si>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</si>
  <si>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</si>
  <si>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</si>
  <si>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</si>
  <si>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</si>
  <si>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</si>
  <si>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</si>
  <si>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</si>
  <si>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</si>
  <si>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</si>
  <si>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</si>
  <si>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</si>
  <si>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</si>
  <si>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</si>
  <si>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</si>
  <si>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</si>
  <si>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</si>
  <si>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</si>
  <si>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</si>
  <si>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</si>
  <si>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</si>
  <si>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</si>
  <si>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</si>
  <si>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</si>
  <si>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</si>
  <si>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</si>
  <si>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</si>
  <si>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</si>
  <si>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</si>
  <si>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</si>
  <si>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</si>
  <si>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</si>
  <si>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</si>
  <si>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</si>
  <si>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</si>
  <si>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</si>
  <si>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</si>
  <si>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</si>
  <si>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</si>
  <si>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</si>
  <si>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</si>
  <si>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</si>
  <si>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</si>
  <si>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</si>
  <si>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</si>
  <si>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</si>
  <si>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</si>
  <si>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</si>
  <si>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</si>
  <si>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</si>
  <si>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</si>
  <si>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</si>
  <si>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</si>
  <si>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</si>
  <si>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</si>
  <si>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</si>
  <si>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</si>
  <si>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</si>
  <si>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</si>
  <si>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</si>
  <si>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</si>
  <si>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</si>
  <si>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</si>
  <si>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</si>
  <si>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</si>
  <si>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</si>
  <si>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</si>
  <si>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</si>
  <si>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</si>
  <si>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</si>
  <si>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</si>
  <si>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</si>
  <si>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</si>
  <si>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</si>
  <si>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</si>
  <si>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</si>
  <si>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</si>
  <si>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</si>
  <si>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</si>
  <si>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</si>
  <si>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</si>
  <si>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</si>
  <si>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</si>
  <si>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</si>
  <si>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</si>
  <si>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</si>
  <si>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</si>
  <si>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</si>
  <si>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</si>
  <si>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</si>
  <si>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</si>
  <si>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</si>
  <si>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</si>
  <si>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</si>
  <si>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</si>
  <si>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</si>
  <si>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</si>
  <si>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</si>
  <si>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</si>
  <si>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</si>
  <si>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</si>
  <si>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</si>
  <si>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</si>
  <si>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</si>
  <si>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</si>
  <si>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</si>
  <si>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</si>
  <si>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</si>
  <si>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</si>
  <si>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</si>
  <si>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</si>
  <si>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</si>
  <si>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</si>
  <si>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</si>
  <si>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</si>
  <si>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</si>
  <si>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</si>
  <si>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</si>
  <si>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</si>
  <si>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</si>
  <si>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</si>
  <si>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</si>
  <si>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</si>
  <si>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</si>
  <si>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</si>
  <si>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</si>
  <si>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</si>
  <si>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</si>
  <si>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</si>
  <si>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</si>
  <si>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</si>
  <si>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</si>
  <si>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</si>
  <si>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</si>
  <si>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</si>
  <si>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</si>
  <si>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</si>
  <si>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</si>
  <si>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</si>
  <si>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</si>
  <si>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</si>
  <si>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</si>
  <si>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</si>
  <si>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</si>
  <si>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</si>
  <si>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</si>
  <si>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</si>
  <si>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</si>
  <si>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</si>
  <si>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</si>
  <si>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</si>
  <si>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</si>
  <si>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</si>
  <si>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</si>
  <si>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</si>
  <si>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</si>
  <si>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</si>
  <si>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</si>
  <si>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</si>
  <si>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</si>
  <si>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</si>
  <si>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</si>
  <si>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</si>
  <si>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</si>
  <si>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</si>
  <si>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</si>
  <si>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</si>
  <si>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</si>
  <si>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</si>
  <si>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</si>
  <si>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</si>
  <si>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</si>
  <si>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</si>
  <si>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</si>
  <si>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</si>
  <si>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</si>
  <si>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</si>
  <si>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</si>
  <si>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</si>
  <si>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</si>
  <si>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</si>
  <si>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</si>
  <si>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</si>
  <si>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</si>
  <si>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</si>
  <si>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</si>
  <si>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</si>
  <si>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</si>
  <si>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</si>
  <si>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</si>
  <si>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</si>
  <si>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</si>
  <si>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</si>
  <si>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</si>
  <si>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</si>
  <si>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</si>
  <si>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</si>
  <si>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</si>
  <si>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</si>
  <si>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</si>
  <si>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</si>
  <si>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</si>
  <si>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</si>
  <si>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</si>
  <si>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</si>
  <si>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</si>
  <si>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</si>
  <si>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</si>
  <si>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</si>
  <si>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</si>
  <si>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</si>
  <si>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</si>
  <si>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</si>
  <si>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</si>
  <si>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</si>
  <si>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</si>
  <si>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</si>
  <si>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</si>
  <si>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</si>
  <si>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</si>
  <si>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</si>
  <si>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</si>
  <si>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</si>
  <si>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</si>
  <si>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</si>
  <si>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</si>
  <si>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</si>
  <si>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</si>
  <si>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</si>
  <si>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</si>
  <si>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</si>
  <si>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</si>
  <si>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</si>
  <si>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</si>
  <si>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</si>
  <si>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</si>
  <si>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</si>
  <si>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</si>
  <si>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</si>
  <si>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</si>
  <si>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</si>
  <si>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</si>
  <si>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</si>
  <si>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</si>
  <si>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</si>
  <si>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</si>
  <si>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</si>
  <si>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</si>
  <si>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</si>
  <si>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</si>
  <si>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</si>
  <si>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</si>
  <si>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</si>
  <si>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</si>
  <si>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</si>
  <si>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</si>
  <si>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</si>
  <si>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</si>
  <si>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</si>
  <si>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</si>
  <si>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</si>
  <si>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</si>
  <si>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</si>
  <si>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</si>
  <si>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</si>
  <si>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</si>
  <si>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</si>
  <si>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</si>
  <si>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</si>
  <si>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</si>
  <si>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</si>
  <si>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</si>
  <si>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</si>
  <si>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</si>
  <si>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</si>
  <si>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</si>
  <si>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</si>
  <si>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</si>
  <si>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</si>
  <si>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</si>
  <si>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</si>
  <si>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</si>
  <si>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</si>
  <si>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</si>
  <si>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</si>
  <si>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</si>
  <si>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</si>
  <si>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</si>
  <si>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</si>
  <si>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</si>
  <si>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</si>
  <si>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</si>
  <si>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</si>
  <si>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</si>
  <si>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</si>
  <si>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</si>
  <si>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</si>
  <si>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</si>
  <si>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</si>
  <si>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</si>
  <si>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</si>
  <si>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</si>
  <si>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</si>
  <si>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</si>
  <si>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</si>
  <si>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</si>
  <si>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</si>
  <si>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</si>
  <si>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</si>
  <si>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</si>
  <si>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</si>
  <si>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</si>
  <si>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</si>
  <si>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</si>
  <si>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</si>
  <si>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</si>
  <si>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</si>
  <si>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</si>
  <si>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</si>
  <si>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</si>
  <si>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</si>
  <si>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</si>
  <si>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</si>
  <si>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</si>
  <si>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</si>
  <si>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</si>
  <si>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</si>
  <si>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</si>
  <si>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</si>
  <si>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</si>
  <si>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</si>
  <si>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</si>
  <si>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</si>
  <si>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</si>
  <si>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</si>
  <si>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</si>
  <si>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</si>
  <si>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</si>
  <si>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</si>
  <si>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</si>
  <si>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</si>
  <si>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</si>
  <si>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</si>
  <si>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</si>
  <si>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</si>
  <si>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</si>
  <si>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</si>
  <si>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</si>
  <si>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</si>
  <si>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</si>
  <si>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</si>
  <si>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</si>
  <si>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</si>
  <si>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</si>
  <si>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</si>
  <si>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</si>
  <si>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</si>
  <si>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</si>
  <si>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</si>
  <si>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</si>
  <si>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</si>
  <si>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</si>
  <si>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</si>
  <si>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</si>
  <si>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</si>
  <si>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</si>
  <si>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</si>
  <si>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</si>
  <si>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</si>
  <si>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</si>
  <si>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</si>
  <si>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</si>
  <si>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</si>
  <si>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</si>
  <si>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</si>
  <si>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</si>
  <si>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</si>
  <si>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</si>
  <si>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</si>
  <si>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</si>
  <si>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</si>
  <si>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</si>
  <si>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</si>
  <si>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</si>
  <si>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</si>
  <si>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</si>
  <si>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</si>
  <si>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</si>
  <si>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</si>
  <si>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</si>
  <si>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</si>
  <si>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</si>
  <si>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</si>
  <si>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</si>
  <si>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</si>
  <si>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</si>
  <si>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</si>
  <si>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</si>
  <si>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</si>
  <si>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</si>
  <si>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</si>
  <si>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</si>
  <si>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</si>
  <si>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</si>
  <si>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</si>
  <si>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</si>
  <si>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</si>
  <si>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</si>
  <si>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</si>
  <si>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</si>
  <si>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</si>
  <si>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</si>
  <si>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</si>
  <si>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</si>
  <si>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</si>
  <si>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</si>
  <si>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</si>
  <si>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</si>
  <si>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</si>
  <si>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</si>
  <si>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</si>
  <si>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</si>
  <si>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</si>
  <si>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</si>
  <si>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</si>
  <si>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</si>
  <si>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</si>
  <si>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</si>
  <si>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</si>
  <si>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</si>
  <si>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</si>
  <si>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</si>
  <si>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</si>
  <si>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</si>
  <si>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</si>
  <si>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</si>
  <si>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</si>
  <si>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</si>
  <si>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</si>
  <si>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</si>
  <si>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</si>
  <si>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</si>
  <si>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</si>
  <si>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</si>
  <si>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</si>
  <si>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</si>
  <si>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</si>
  <si>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</si>
  <si>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</si>
  <si>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</si>
  <si>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</si>
  <si>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</si>
  <si>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</si>
  <si>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</si>
  <si>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</si>
  <si>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</si>
  <si>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</si>
  <si>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</si>
  <si>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</si>
  <si>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</si>
  <si>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</si>
  <si>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</si>
  <si>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</si>
  <si>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</si>
  <si>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</si>
  <si>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</si>
  <si>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</si>
  <si>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</si>
  <si>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</si>
  <si>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</si>
  <si>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</si>
  <si>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</si>
  <si>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</si>
  <si>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</si>
  <si>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</si>
  <si>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</si>
  <si>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</si>
  <si>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</si>
  <si>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</si>
  <si>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</si>
  <si>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</si>
  <si>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</si>
  <si>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</si>
  <si>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</si>
  <si>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</si>
  <si>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</si>
  <si>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</si>
  <si>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</si>
  <si>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</si>
  <si>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</si>
  <si>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</si>
  <si>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</si>
  <si>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</si>
  <si>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</si>
  <si>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</si>
  <si>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</si>
  <si>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</si>
  <si>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</si>
  <si>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</si>
  <si>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</si>
  <si>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</si>
  <si>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</si>
  <si>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</si>
  <si>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</si>
  <si>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</si>
  <si>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</si>
  <si>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</si>
  <si>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</si>
  <si>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</si>
  <si>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</si>
  <si>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</si>
  <si>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</si>
  <si>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</si>
  <si>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</si>
  <si>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</si>
  <si>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</si>
  <si>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</si>
  <si>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</si>
  <si>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</si>
  <si>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</si>
  <si>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</si>
  <si>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</si>
  <si>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</si>
  <si>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</si>
  <si>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</si>
  <si>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</si>
  <si>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</si>
  <si>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</si>
  <si>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</si>
  <si>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</si>
  <si>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</si>
  <si>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</si>
  <si>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</si>
  <si>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</si>
  <si>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</si>
  <si>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</si>
  <si>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</si>
  <si>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</si>
  <si>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</si>
  <si>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</si>
  <si>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</si>
  <si>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</si>
  <si>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</si>
  <si>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</si>
  <si>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</si>
  <si>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</si>
  <si>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</si>
  <si>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</si>
  <si>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</si>
  <si>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</si>
  <si>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</si>
  <si>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</si>
  <si>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</si>
  <si>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</si>
  <si>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</si>
  <si>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</si>
  <si>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</si>
  <si>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</si>
  <si>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</si>
  <si>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</si>
  <si>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</si>
  <si>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</si>
  <si>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</si>
  <si>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</si>
  <si>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</si>
  <si>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</si>
  <si>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</si>
  <si>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</si>
  <si>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</si>
  <si>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</si>
  <si>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</si>
  <si>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</si>
  <si>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</si>
  <si>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</si>
  <si>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</si>
  <si>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</si>
  <si>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</si>
  <si>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</si>
  <si>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</si>
  <si>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</si>
  <si>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</si>
  <si>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</si>
  <si>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</si>
  <si>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</si>
  <si>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</si>
  <si>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</si>
  <si>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</si>
  <si>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</si>
  <si>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</si>
  <si>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</si>
  <si>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</si>
  <si>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</si>
  <si>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</si>
  <si>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</si>
  <si>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</si>
  <si>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</si>
  <si>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</si>
  <si>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</si>
  <si>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</si>
  <si>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</si>
  <si>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</si>
  <si>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</si>
  <si>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</si>
  <si>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</si>
  <si>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</si>
  <si>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</si>
  <si>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</si>
  <si>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</si>
  <si>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</si>
  <si>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</si>
  <si>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</si>
  <si>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</si>
  <si>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</si>
  <si>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</si>
  <si>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</si>
  <si>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</si>
  <si>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</si>
  <si>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</si>
  <si>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</si>
  <si>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</si>
  <si>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</si>
  <si>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</si>
  <si>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</si>
  <si>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</si>
  <si>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</si>
  <si>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</si>
  <si>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</si>
  <si>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</si>
  <si>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</si>
  <si>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</si>
  <si>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</si>
  <si>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</si>
  <si>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</si>
  <si>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</si>
  <si>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</si>
  <si>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</si>
  <si>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</si>
  <si>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</si>
  <si>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</si>
  <si>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</si>
  <si>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</si>
  <si>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</si>
  <si>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</si>
  <si>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</si>
  <si>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</si>
  <si>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</si>
  <si>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</si>
  <si>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</si>
  <si>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</si>
  <si>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</si>
  <si>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</si>
  <si>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</si>
  <si>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</si>
  <si>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</si>
  <si>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</si>
  <si>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</si>
  <si>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</si>
  <si>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</si>
  <si>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</si>
  <si>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</si>
  <si>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</si>
  <si>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</si>
  <si>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</si>
  <si>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</si>
  <si>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</si>
  <si>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</si>
  <si>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</si>
  <si>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</si>
  <si>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</si>
  <si>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</si>
  <si>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</si>
  <si>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</si>
  <si>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</si>
  <si>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</si>
  <si>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</si>
  <si>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</si>
  <si>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</si>
  <si>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</si>
  <si>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</si>
  <si>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</si>
  <si>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</si>
  <si>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</si>
  <si>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</si>
  <si>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</si>
  <si>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</si>
  <si>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</si>
  <si>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</si>
  <si>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</si>
  <si>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</si>
  <si>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</si>
  <si>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</si>
  <si>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</si>
  <si>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</si>
  <si>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</si>
  <si>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</si>
  <si>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</si>
  <si>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</si>
  <si>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</si>
  <si>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</si>
  <si>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</si>
  <si>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</si>
  <si>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</si>
  <si>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</si>
  <si>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</si>
  <si>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</si>
  <si>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</si>
  <si>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</si>
  <si>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</si>
  <si>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</si>
  <si>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</si>
  <si>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</si>
  <si>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</si>
  <si>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</si>
  <si>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</si>
  <si>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</si>
  <si>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</si>
  <si>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</si>
  <si>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</si>
  <si>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</si>
  <si>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</si>
  <si>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</si>
  <si>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</si>
  <si>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</si>
  <si>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</si>
  <si>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</si>
  <si>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</si>
  <si>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</si>
  <si>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</si>
  <si>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</si>
  <si>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</si>
  <si>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</si>
  <si>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</si>
  <si>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</si>
  <si>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</si>
  <si>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</si>
  <si>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</si>
  <si>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</si>
  <si>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</si>
  <si>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</si>
  <si>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</si>
  <si>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</si>
  <si>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</si>
  <si>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</si>
  <si>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</si>
  <si>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</si>
  <si>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</si>
  <si>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</si>
  <si>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</si>
  <si>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</si>
  <si>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</si>
  <si>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</si>
  <si>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</si>
  <si>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</si>
  <si>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</si>
  <si>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</si>
  <si>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</si>
  <si>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</si>
  <si>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</si>
  <si>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</si>
  <si>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</si>
  <si>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</si>
  <si>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</si>
  <si>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</si>
  <si>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</si>
  <si>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</si>
  <si>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</si>
  <si>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</si>
  <si>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</si>
  <si>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</si>
  <si>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</si>
  <si>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</si>
  <si>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</si>
  <si>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</si>
  <si>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</si>
  <si>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</si>
  <si>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</si>
  <si>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</si>
  <si>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</si>
  <si>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</si>
  <si>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</si>
  <si>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</si>
  <si>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</si>
  <si>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</si>
  <si>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</si>
  <si>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</si>
  <si>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</si>
  <si>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</si>
  <si>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</si>
  <si>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</si>
  <si>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</si>
  <si>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</si>
  <si>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</si>
  <si>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</si>
  <si>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</si>
  <si>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</si>
  <si>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</si>
  <si>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</si>
  <si>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</si>
  <si>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</si>
  <si>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</si>
  <si>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</si>
  <si>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</si>
  <si>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</si>
  <si>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</si>
  <si>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</si>
  <si>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</si>
  <si>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</si>
  <si>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</si>
  <si>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</si>
  <si>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</si>
  <si>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</si>
  <si>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</si>
  <si>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</si>
  <si>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</si>
  <si>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</si>
  <si>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</si>
  <si>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</si>
  <si>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</si>
  <si>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</si>
  <si>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</si>
  <si>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</si>
  <si>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</si>
  <si>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</si>
  <si>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</si>
  <si>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</si>
  <si>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</si>
  <si>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</si>
  <si>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</si>
  <si>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</si>
  <si>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</si>
  <si>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</si>
  <si>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</si>
  <si>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</si>
  <si>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</si>
  <si>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</si>
  <si>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</si>
  <si>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</si>
  <si>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</si>
  <si>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</si>
  <si>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</si>
  <si>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</si>
  <si>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</si>
  <si>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</si>
  <si>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</si>
  <si>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</si>
  <si>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</si>
  <si>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</si>
  <si>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</si>
  <si>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</si>
  <si>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</si>
  <si>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</si>
  <si>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</si>
  <si>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</si>
  <si>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</si>
  <si>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</si>
  <si>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</si>
  <si>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</si>
  <si>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</si>
  <si>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</si>
  <si>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</si>
  <si>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</si>
  <si>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</si>
  <si>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</si>
  <si>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</si>
  <si>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</si>
  <si>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</si>
  <si>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</si>
  <si>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</si>
  <si>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</si>
  <si>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</si>
  <si>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</si>
  <si>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</si>
  <si>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</si>
  <si>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</si>
  <si>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</si>
  <si>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</si>
  <si>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</si>
  <si>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</si>
  <si>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</si>
  <si>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</si>
  <si>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</si>
  <si>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</si>
  <si>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</si>
  <si>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</si>
  <si>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</si>
  <si>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</si>
  <si>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</si>
  <si>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</si>
  <si>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</si>
  <si>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</si>
  <si>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</si>
  <si>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</si>
  <si>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</si>
  <si>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</si>
  <si>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</si>
  <si>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</si>
  <si>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</si>
  <si>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</si>
  <si>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</si>
  <si>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</si>
  <si>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</si>
  <si>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</si>
  <si>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</si>
  <si>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</si>
  <si>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</si>
  <si>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</si>
  <si>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</si>
  <si>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</si>
  <si>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</si>
  <si>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</si>
  <si>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</si>
  <si>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</si>
  <si>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</si>
  <si>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</si>
  <si>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</si>
  <si>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</si>
  <si>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</si>
  <si>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</si>
  <si>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</si>
  <si>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</si>
  <si>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</si>
  <si>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</si>
  <si>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</si>
  <si>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</si>
  <si>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</si>
  <si>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</si>
  <si>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</si>
  <si>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</si>
  <si>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</si>
  <si>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</si>
  <si>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</si>
  <si>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</si>
  <si>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</si>
  <si>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</si>
  <si>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</si>
  <si>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</si>
  <si>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</si>
  <si>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</si>
  <si>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</si>
  <si>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</si>
  <si>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</si>
  <si>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</si>
  <si>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</si>
  <si>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</si>
  <si>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</si>
  <si>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</si>
  <si>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</si>
  <si>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</si>
  <si>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</si>
  <si>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</si>
  <si>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</si>
  <si>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</si>
  <si>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</si>
  <si>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</si>
  <si>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</si>
  <si>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</si>
  <si>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</si>
  <si>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</si>
  <si>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</si>
  <si>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</si>
  <si>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</si>
  <si>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</si>
  <si>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</si>
  <si>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</si>
  <si>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</si>
  <si>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</si>
  <si>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</si>
  <si>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</si>
  <si>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</si>
  <si>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</si>
  <si>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</si>
  <si>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</si>
  <si>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</si>
  <si>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</si>
  <si>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</si>
  <si>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</si>
  <si>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</si>
  <si>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</si>
  <si>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</si>
  <si>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</si>
  <si>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</si>
  <si>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</si>
  <si>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</si>
  <si>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</si>
  <si>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</si>
  <si>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</si>
  <si>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</si>
  <si>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</si>
  <si>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</si>
  <si>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</si>
  <si>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</si>
  <si>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</si>
  <si>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</si>
  <si>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</si>
  <si>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</si>
  <si>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</si>
  <si>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</si>
  <si>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</si>
  <si>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</si>
  <si>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</si>
  <si>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</si>
  <si>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</si>
  <si>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</si>
  <si>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</si>
  <si>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</si>
  <si>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</si>
  <si>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</si>
  <si>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</si>
  <si>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</si>
  <si>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</si>
  <si>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</si>
  <si>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</si>
  <si>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</si>
  <si>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</si>
  <si>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</si>
  <si>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</si>
  <si>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</si>
  <si>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</si>
  <si>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</si>
  <si>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</si>
  <si>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</si>
  <si>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</si>
  <si>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</si>
  <si>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</si>
  <si>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</si>
  <si>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</si>
  <si>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</si>
  <si>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</si>
  <si>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</si>
  <si>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</si>
  <si>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</si>
  <si>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</si>
  <si>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</si>
  <si>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</si>
  <si>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</si>
  <si>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</si>
  <si>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</si>
  <si>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</si>
  <si>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</si>
  <si>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</si>
  <si>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</si>
  <si>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</si>
  <si>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</si>
  <si>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</si>
  <si>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</si>
  <si>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</si>
  <si>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</si>
  <si>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</si>
  <si>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</si>
  <si>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</si>
  <si>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</si>
  <si>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</si>
  <si>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</si>
  <si>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</si>
  <si>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</si>
  <si>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</si>
  <si>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</si>
  <si>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</si>
  <si>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</si>
  <si>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</si>
  <si>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</si>
  <si>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</si>
  <si>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</si>
  <si>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</si>
  <si>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</si>
  <si>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</si>
  <si>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</si>
  <si>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</si>
  <si>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</si>
  <si>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</si>
  <si>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</si>
  <si>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</si>
  <si>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</si>
  <si>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</si>
  <si>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</si>
  <si>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</si>
  <si>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</si>
  <si>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</si>
  <si>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</si>
  <si>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</si>
  <si>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</si>
  <si>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</si>
  <si>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</si>
  <si>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</si>
  <si>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</si>
  <si>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</si>
  <si>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</si>
  <si>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</si>
  <si>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</si>
  <si>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</si>
  <si>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</si>
  <si>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</si>
  <si>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</si>
  <si>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</si>
  <si>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</si>
  <si>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</si>
  <si>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</si>
  <si>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</si>
  <si>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</si>
  <si>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</si>
  <si>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</si>
  <si>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</si>
  <si>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</si>
  <si>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</si>
  <si>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</si>
  <si>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</si>
  <si>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</si>
  <si>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</si>
  <si>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</si>
  <si>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</si>
  <si>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</si>
  <si>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</si>
  <si>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</si>
  <si>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</si>
  <si>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</si>
  <si>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</si>
  <si>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</si>
  <si>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</si>
  <si>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</si>
  <si>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</si>
  <si>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</si>
  <si>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</si>
  <si>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</si>
  <si>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</si>
  <si>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</si>
  <si>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</si>
  <si>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</si>
  <si>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</si>
  <si>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</si>
  <si>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</si>
  <si>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</si>
  <si>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</si>
  <si>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</si>
  <si>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</si>
  <si>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</si>
  <si>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</si>
  <si>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</si>
  <si>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</si>
  <si>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</si>
  <si>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</si>
  <si>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</si>
  <si>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</si>
  <si>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</si>
  <si>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</si>
  <si>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</si>
  <si>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</si>
  <si>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</si>
  <si>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</si>
  <si>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</si>
  <si>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</si>
  <si>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</si>
  <si>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</si>
  <si>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</si>
  <si>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</si>
  <si>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</si>
  <si>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</si>
  <si>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</si>
  <si>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</si>
  <si>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</si>
  <si>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</si>
  <si>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</si>
  <si>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</si>
  <si>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</si>
  <si>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</si>
  <si>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</si>
  <si>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</si>
  <si>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</si>
  <si>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</si>
  <si>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</si>
  <si>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</si>
  <si>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</si>
  <si>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</si>
  <si>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</si>
  <si>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</si>
  <si>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</si>
  <si>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</si>
  <si>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</si>
  <si>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</si>
  <si>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</si>
  <si>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</si>
  <si>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</si>
  <si>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</si>
  <si>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</si>
  <si>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</si>
  <si>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</si>
  <si>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</si>
  <si>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</si>
  <si>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</si>
  <si>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</si>
  <si>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</si>
  <si>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</si>
  <si>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</si>
  <si>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</si>
  <si>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</si>
  <si>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</si>
  <si>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</si>
  <si>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</si>
  <si>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</si>
  <si>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</si>
  <si>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</si>
  <si>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</si>
  <si>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</si>
  <si>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</si>
  <si>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</si>
  <si>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</si>
  <si>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</si>
  <si>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</si>
  <si>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</si>
  <si>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</si>
  <si>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</si>
  <si>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</si>
  <si>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</si>
  <si>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</si>
  <si>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</si>
  <si>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</si>
  <si>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</si>
  <si>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</si>
  <si>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</si>
  <si>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</si>
  <si>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</si>
  <si>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</si>
  <si>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</si>
  <si>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</si>
  <si>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</si>
  <si>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</si>
  <si>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</si>
  <si>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</si>
  <si>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</si>
  <si>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</si>
  <si>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</si>
  <si>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</si>
  <si>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</si>
  <si>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</si>
  <si>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</si>
  <si>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</si>
  <si>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</si>
  <si>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</si>
  <si>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</si>
  <si>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</si>
  <si>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</si>
  <si>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</si>
  <si>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</si>
  <si>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</si>
  <si>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</si>
  <si>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</si>
  <si>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</si>
  <si>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</si>
  <si>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</si>
  <si>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</si>
  <si>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</si>
  <si>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</si>
  <si>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</si>
  <si>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</si>
  <si>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</si>
  <si>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</si>
  <si>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</si>
  <si>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</si>
  <si>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</si>
  <si>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</si>
  <si>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</si>
  <si>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</si>
  <si>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</si>
  <si>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</si>
  <si>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</si>
  <si>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</si>
  <si>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</si>
  <si>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</si>
  <si>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</si>
  <si>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</si>
  <si>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</si>
  <si>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</si>
  <si>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</si>
  <si>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</si>
  <si>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</si>
  <si>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</si>
  <si>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</si>
  <si>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</si>
  <si>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</si>
  <si>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</si>
  <si>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</si>
  <si>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</si>
  <si>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</si>
  <si>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</si>
  <si>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</si>
  <si>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</si>
  <si>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</si>
  <si>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</si>
  <si>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</si>
  <si>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</si>
  <si>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</si>
  <si>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</si>
  <si>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</si>
  <si>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</si>
  <si>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</si>
  <si>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</si>
  <si>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</si>
  <si>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</si>
  <si>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</si>
  <si>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</si>
  <si>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</si>
  <si>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</si>
  <si>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</si>
  <si>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</si>
  <si>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</si>
  <si>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</si>
  <si>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</si>
  <si>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</si>
  <si>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</si>
  <si>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</si>
  <si>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</si>
  <si>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</si>
  <si>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</si>
  <si>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</si>
  <si>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</si>
  <si>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</si>
  <si>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</si>
  <si>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</si>
  <si>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</si>
  <si>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</si>
  <si>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</si>
  <si>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</si>
  <si>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</si>
  <si>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</si>
  <si>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</si>
  <si>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</si>
  <si>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</si>
  <si>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</si>
  <si>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</si>
  <si>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</si>
  <si>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</si>
  <si>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</si>
  <si>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</si>
  <si>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</si>
  <si>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</si>
  <si>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</si>
  <si>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</si>
  <si>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</si>
  <si>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</si>
  <si>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</si>
  <si>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</si>
  <si>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</si>
  <si>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</si>
  <si>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</si>
  <si>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</si>
  <si>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</si>
  <si>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</si>
  <si>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</si>
  <si>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</si>
  <si>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</si>
  <si>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</si>
  <si>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</si>
  <si>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</si>
  <si>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</si>
  <si>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</si>
  <si>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</si>
  <si>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</si>
  <si>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</si>
  <si>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</si>
  <si>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</si>
  <si>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</si>
  <si>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</si>
  <si>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</si>
  <si>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</si>
  <si>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</si>
  <si>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</si>
  <si>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</si>
  <si>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</si>
  <si>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</si>
  <si>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</si>
  <si>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</si>
  <si>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</si>
  <si>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</si>
  <si>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</si>
  <si>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</si>
  <si>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</si>
  <si>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</si>
  <si>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</si>
  <si>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</si>
  <si>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</si>
  <si>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</si>
  <si>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</si>
  <si>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</si>
  <si>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</si>
  <si>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</si>
  <si>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</si>
  <si>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</si>
  <si>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</si>
  <si>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</si>
  <si>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</si>
  <si>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</si>
  <si>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</si>
  <si>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</si>
  <si>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</si>
  <si>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</si>
  <si>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</si>
  <si>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</si>
  <si>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</si>
  <si>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</si>
  <si>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</si>
  <si>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</si>
  <si>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</si>
  <si>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</si>
  <si>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</si>
  <si>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</si>
  <si>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</si>
  <si>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</si>
  <si>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</si>
  <si>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</si>
  <si>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</si>
  <si>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</si>
  <si>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</si>
  <si>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</si>
  <si>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</si>
  <si>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</si>
  <si>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</si>
  <si>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</si>
  <si>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</si>
  <si>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</si>
  <si>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</si>
  <si>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</si>
  <si>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</si>
  <si>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</si>
  <si>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</si>
  <si>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</si>
  <si>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</si>
  <si>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</si>
  <si>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</si>
  <si>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</si>
  <si>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</si>
  <si>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</si>
  <si>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</si>
  <si>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</si>
  <si>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</si>
  <si>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</si>
  <si>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</si>
  <si>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</si>
  <si>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</si>
  <si>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</si>
  <si>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</si>
  <si>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</si>
  <si>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</si>
  <si>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</si>
  <si>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</si>
  <si>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</si>
  <si>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</si>
  <si>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</si>
  <si>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</si>
  <si>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</si>
  <si>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</si>
  <si>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</si>
  <si>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</si>
  <si>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</si>
  <si>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</si>
  <si>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</si>
  <si>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</si>
  <si>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</si>
  <si>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</si>
  <si>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</si>
  <si>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</si>
  <si>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</si>
  <si>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</si>
  <si>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</si>
  <si>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</si>
  <si>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</si>
  <si>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</si>
  <si>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</si>
  <si>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</si>
  <si>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</si>
  <si>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</si>
  <si>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</si>
  <si>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</si>
  <si>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</si>
  <si>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</si>
  <si>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</si>
  <si>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</si>
  <si>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</si>
  <si>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</si>
  <si>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</si>
  <si>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</si>
  <si>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</si>
  <si>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</si>
  <si>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</si>
  <si>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</si>
  <si>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</si>
  <si>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</si>
  <si>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</si>
  <si>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</si>
  <si>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</si>
  <si>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</si>
  <si>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</si>
  <si>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</si>
  <si>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</si>
  <si>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</si>
  <si>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</si>
  <si>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</si>
  <si>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</si>
  <si>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</si>
  <si>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</si>
  <si>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</si>
  <si>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</si>
  <si>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</si>
  <si>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</si>
  <si>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</si>
  <si>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</si>
  <si>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</si>
  <si>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</si>
  <si>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</si>
  <si>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</si>
  <si>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</si>
  <si>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</si>
  <si>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</si>
  <si>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</si>
  <si>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</si>
  <si>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</si>
  <si>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</si>
  <si>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</si>
  <si>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</si>
  <si>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</si>
  <si>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</si>
  <si>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</si>
  <si>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</si>
  <si>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</si>
  <si>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</si>
  <si>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</si>
  <si>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</si>
  <si>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</si>
  <si>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</si>
  <si>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</si>
  <si>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</si>
  <si>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</si>
  <si>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</si>
  <si>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</si>
  <si>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</si>
  <si>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</si>
  <si>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</si>
  <si>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</si>
  <si>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</si>
  <si>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</si>
  <si>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</si>
  <si>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</si>
  <si>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</si>
  <si>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</si>
  <si>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</si>
  <si>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</si>
  <si>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</si>
  <si>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</si>
  <si>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</si>
  <si>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</si>
  <si>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</si>
  <si>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</si>
  <si>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</si>
  <si>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</si>
  <si>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</si>
  <si>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</si>
  <si>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</si>
  <si>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</si>
  <si>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</si>
  <si>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</si>
  <si>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</si>
  <si>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</si>
  <si>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</si>
  <si>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</si>
  <si>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</si>
  <si>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</si>
  <si>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</si>
  <si>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</si>
  <si>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</si>
  <si>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</si>
  <si>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</si>
  <si>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</si>
  <si>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</si>
  <si>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</si>
  <si>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</si>
  <si>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</si>
  <si>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</si>
  <si>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</si>
  <si>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</si>
  <si>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</si>
  <si>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</si>
  <si>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</si>
  <si>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</si>
  <si>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</si>
  <si>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</si>
  <si>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</si>
  <si>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</si>
  <si>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</si>
  <si>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</si>
  <si>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</si>
  <si>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</si>
  <si>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</si>
  <si>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</si>
  <si>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</si>
  <si>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</si>
  <si>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</si>
  <si>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</si>
  <si>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</si>
  <si>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</si>
  <si>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</si>
  <si>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</si>
  <si>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</si>
  <si>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</si>
  <si>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</si>
  <si>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</si>
  <si>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</si>
  <si>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</si>
  <si>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</si>
  <si>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</si>
  <si>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</si>
  <si>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</si>
  <si>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</si>
  <si>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</si>
  <si>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</si>
  <si>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</si>
  <si>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</si>
  <si>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</si>
  <si>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</si>
  <si>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</si>
  <si>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</si>
  <si>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</si>
  <si>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</si>
  <si>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</si>
  <si>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</si>
  <si>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</si>
  <si>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</si>
  <si>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</si>
  <si>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</si>
  <si>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</si>
  <si>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</si>
  <si>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</si>
  <si>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</si>
  <si>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</si>
  <si>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</si>
  <si>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</si>
  <si>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</si>
  <si>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</si>
  <si>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</si>
  <si>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</si>
  <si>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</si>
  <si>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</si>
  <si>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</si>
  <si>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</si>
  <si>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</si>
  <si>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</si>
  <si>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</si>
  <si>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</si>
  <si>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</si>
  <si>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</si>
  <si>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</si>
  <si>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</si>
  <si>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</si>
  <si>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</si>
  <si>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</si>
  <si>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</si>
  <si>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</si>
  <si>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</si>
  <si>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</si>
  <si>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</si>
  <si>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</si>
  <si>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</si>
  <si>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</si>
  <si>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</si>
  <si>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</si>
  <si>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</si>
  <si>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</si>
  <si>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</si>
  <si>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</si>
  <si>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</si>
  <si>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</si>
  <si>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</si>
  <si>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</si>
  <si>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</si>
  <si>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</si>
  <si>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</si>
  <si>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</si>
  <si>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</si>
  <si>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</si>
  <si>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</si>
  <si>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</si>
  <si>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</si>
  <si>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</si>
  <si>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</si>
  <si>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</si>
  <si>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</si>
  <si>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</si>
  <si>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</si>
  <si>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</si>
  <si>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</si>
  <si>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</si>
  <si>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</si>
  <si>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</si>
  <si>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</si>
  <si>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</si>
  <si>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</si>
  <si>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</si>
  <si>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</si>
  <si>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</si>
  <si>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</si>
  <si>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</si>
  <si>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</si>
  <si>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</si>
  <si>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</si>
  <si>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</si>
  <si>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</si>
  <si>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</si>
  <si>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</si>
  <si>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</si>
  <si>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</si>
  <si>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</si>
  <si>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</si>
  <si>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</si>
  <si>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</si>
  <si>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</si>
  <si>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</si>
  <si>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</si>
  <si>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</si>
  <si>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</si>
  <si>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</si>
  <si>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</si>
  <si>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</si>
  <si>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</si>
  <si>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</si>
  <si>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</si>
  <si>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</si>
  <si>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</si>
  <si>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</si>
  <si>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</si>
  <si>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</si>
  <si>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</si>
  <si>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</si>
  <si>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</si>
  <si>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</si>
  <si>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</si>
  <si>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</si>
  <si>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</si>
  <si>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</si>
  <si>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</si>
  <si>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</si>
  <si>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</si>
  <si>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</si>
  <si>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</si>
  <si>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</si>
  <si>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</si>
  <si>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</si>
  <si>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</si>
  <si>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</si>
  <si>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</si>
  <si>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</si>
  <si>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</si>
  <si>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</si>
  <si>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</si>
  <si>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</si>
  <si>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</si>
  <si>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</si>
  <si>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</si>
  <si>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</si>
  <si>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</si>
  <si>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</si>
  <si>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</si>
  <si>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</si>
  <si>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</si>
  <si>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</si>
  <si>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</si>
  <si>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</si>
  <si>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</si>
  <si>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</si>
  <si>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</si>
  <si>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</si>
  <si>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</si>
  <si>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</si>
  <si>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</si>
  <si>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</si>
  <si>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</si>
  <si>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</si>
  <si>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</si>
  <si>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</si>
  <si>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</si>
  <si>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</si>
  <si>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</si>
  <si>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</si>
  <si>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</si>
  <si>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</si>
  <si>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</si>
  <si>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</si>
  <si>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</si>
  <si>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</si>
  <si>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</si>
  <si>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</si>
  <si>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</si>
  <si>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</si>
  <si>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</si>
  <si>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</si>
  <si>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</si>
  <si>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</si>
  <si>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</si>
  <si>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</si>
  <si>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</si>
  <si>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</si>
  <si>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</si>
  <si>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</si>
  <si>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</si>
  <si>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</si>
  <si>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</si>
  <si>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</si>
  <si>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</si>
  <si>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</si>
  <si>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</si>
  <si>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</si>
  <si>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</si>
  <si>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</si>
  <si>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</si>
  <si>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</si>
  <si>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</si>
  <si>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</si>
  <si>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</si>
  <si>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</si>
  <si>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</si>
  <si>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</si>
  <si>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</si>
  <si>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</si>
  <si>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</si>
  <si>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</si>
  <si>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</si>
  <si>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</si>
  <si>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</si>
  <si>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</si>
  <si>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</si>
  <si>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</si>
  <si>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</si>
  <si>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</si>
  <si>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</si>
  <si>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</si>
  <si>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</si>
  <si>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</si>
  <si>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</si>
  <si>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</si>
  <si>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</si>
  <si>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</si>
  <si>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</si>
  <si>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</si>
  <si>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</si>
  <si>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</si>
  <si>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</si>
  <si>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</si>
  <si>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</si>
  <si>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</si>
  <si>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</si>
  <si>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</si>
  <si>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</si>
  <si>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</si>
  <si>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</si>
  <si>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</si>
  <si>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</si>
  <si>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</si>
  <si>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</si>
  <si>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</si>
  <si>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</si>
  <si>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</si>
  <si>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</si>
  <si>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</si>
  <si>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</si>
  <si>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</si>
  <si>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</si>
  <si>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</si>
  <si>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</si>
  <si>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</si>
  <si>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</si>
  <si>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</si>
  <si>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</si>
  <si>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</si>
  <si>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</si>
  <si>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</si>
  <si>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</si>
  <si>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</si>
  <si>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</si>
  <si>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</si>
  <si>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</si>
  <si>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</si>
  <si>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</si>
  <si>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</si>
  <si>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</si>
  <si>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</si>
  <si>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</si>
  <si>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</si>
  <si>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</si>
  <si>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</si>
  <si>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</si>
  <si>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</si>
  <si>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</si>
  <si>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</si>
  <si>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</si>
  <si>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</si>
  <si>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</si>
  <si>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</si>
  <si>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</si>
  <si>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</si>
  <si>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</si>
  <si>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</si>
  <si>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</si>
  <si>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</si>
  <si>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</si>
  <si>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</si>
  <si>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</si>
  <si>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</si>
  <si>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</si>
  <si>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</si>
  <si>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</si>
  <si>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</si>
  <si>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</si>
  <si>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</si>
  <si>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</si>
  <si>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</si>
  <si>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</si>
  <si>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</si>
  <si>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</si>
  <si>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</si>
  <si>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</si>
  <si>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</si>
  <si>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</si>
  <si>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</si>
  <si>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</si>
  <si>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</si>
  <si>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</si>
  <si>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</si>
  <si>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</si>
  <si>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</si>
  <si>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</si>
  <si>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</si>
  <si>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</si>
  <si>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</si>
  <si>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</si>
  <si>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</si>
  <si>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</si>
  <si>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</si>
  <si>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</si>
  <si>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</si>
  <si>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</si>
  <si>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</si>
  <si>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</si>
  <si>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</si>
  <si>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</si>
  <si>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</si>
  <si>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</si>
  <si>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</si>
  <si>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</si>
  <si>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</si>
  <si>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</si>
  <si>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</si>
  <si>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</si>
  <si>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</si>
  <si>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</si>
  <si>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</si>
  <si>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</si>
  <si>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</si>
  <si>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</si>
  <si>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</si>
  <si>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</si>
  <si>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</si>
  <si>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</si>
  <si>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</si>
  <si>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</si>
  <si>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</si>
  <si>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</si>
  <si>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</si>
  <si>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</si>
  <si>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</si>
  <si>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</si>
  <si>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</si>
  <si>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</si>
  <si>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</si>
  <si>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</si>
  <si>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</si>
  <si>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</si>
  <si>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</si>
  <si>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</si>
  <si>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</si>
  <si>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</si>
  <si>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</si>
  <si>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</si>
  <si>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</si>
  <si>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</si>
  <si>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</si>
  <si>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</si>
  <si>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</si>
  <si>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</si>
  <si>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</si>
  <si>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</si>
  <si>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</si>
  <si>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</si>
  <si>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</si>
  <si>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</si>
  <si>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</si>
  <si>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</si>
  <si>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</si>
  <si>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</si>
  <si>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</si>
  <si>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</si>
  <si>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</si>
  <si>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</si>
  <si>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</si>
  <si>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</si>
  <si>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</si>
  <si>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</si>
  <si>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</si>
  <si>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</si>
  <si>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</si>
  <si>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</si>
  <si>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</si>
  <si>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</si>
  <si>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</si>
  <si>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</si>
  <si>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</si>
  <si>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</si>
  <si>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</si>
  <si>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</si>
  <si>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</si>
  <si>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</si>
  <si>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</si>
  <si>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</si>
  <si>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</si>
  <si>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</si>
  <si>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</si>
  <si>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</si>
  <si>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</si>
  <si>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</si>
  <si>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</si>
  <si>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</si>
  <si>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</si>
  <si>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</si>
  <si>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</si>
  <si>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</si>
  <si>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</si>
  <si>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</si>
  <si>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</si>
  <si>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</si>
  <si>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</si>
  <si>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</si>
  <si>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</si>
  <si>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</si>
  <si>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</si>
  <si>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</si>
  <si>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</si>
  <si>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</si>
  <si>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</si>
  <si>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</si>
  <si>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</si>
  <si>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</si>
  <si>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</si>
  <si>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</si>
  <si>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</si>
  <si>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</si>
  <si>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</si>
  <si>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</si>
  <si>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</si>
  <si>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</si>
  <si>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</si>
  <si>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</si>
  <si>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</si>
  <si>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</si>
  <si>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</si>
  <si>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</si>
  <si>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</si>
  <si>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</si>
  <si>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</si>
  <si>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</si>
  <si>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</si>
  <si>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</si>
  <si>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</si>
  <si>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</si>
  <si>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</si>
  <si>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</si>
  <si>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</si>
  <si>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</si>
  <si>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</si>
  <si>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</si>
  <si>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</si>
  <si>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</si>
  <si>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</si>
  <si>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</si>
  <si>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</si>
  <si>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</si>
  <si>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</si>
  <si>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</si>
  <si>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</si>
  <si>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</si>
  <si>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</si>
  <si>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</si>
  <si>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</si>
  <si>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</si>
  <si>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</si>
  <si>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</si>
  <si>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</si>
  <si>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</si>
  <si>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</si>
  <si>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</si>
  <si>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</si>
  <si>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</si>
  <si>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</si>
  <si>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</si>
  <si>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</si>
  <si>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</si>
  <si>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</si>
  <si>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</si>
  <si>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</si>
  <si>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</si>
  <si>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</si>
  <si>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</si>
  <si>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</si>
  <si>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</si>
  <si>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</si>
  <si>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</si>
  <si>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</si>
  <si>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</si>
  <si>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</si>
  <si>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</si>
  <si>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</si>
  <si>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</si>
  <si>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</si>
  <si>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</si>
  <si>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</si>
  <si>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</si>
  <si>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</si>
  <si>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</si>
  <si>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</si>
  <si>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</si>
  <si>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</si>
  <si>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</si>
  <si>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</si>
  <si>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</si>
  <si>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</si>
  <si>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</si>
  <si>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</si>
  <si>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</si>
  <si>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</si>
  <si>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</si>
  <si>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</si>
  <si>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</si>
  <si>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</si>
  <si>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</si>
  <si>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</si>
  <si>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</si>
  <si>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</si>
  <si>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</si>
  <si>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</si>
  <si>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</si>
  <si>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</si>
  <si>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</si>
  <si>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</si>
  <si>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</si>
  <si>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</si>
  <si>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</si>
  <si>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</si>
  <si>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</si>
  <si>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</si>
  <si>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</si>
  <si>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</si>
  <si>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</si>
  <si>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</si>
  <si>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</si>
  <si>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</si>
  <si>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</si>
  <si>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</si>
  <si>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</si>
  <si>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</si>
  <si>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</si>
  <si>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</si>
  <si>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</si>
  <si>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</si>
  <si>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</si>
  <si>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</si>
  <si>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</si>
  <si>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</si>
  <si>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</si>
  <si>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</si>
  <si>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</si>
  <si>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</si>
  <si>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</si>
  <si>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</si>
  <si>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</si>
  <si>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</si>
  <si>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</si>
  <si>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</si>
  <si>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</si>
  <si>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</si>
  <si>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</si>
  <si>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</si>
  <si>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</si>
  <si>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</si>
  <si>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</si>
  <si>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</si>
  <si>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</si>
  <si>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</si>
  <si>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</si>
  <si>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</si>
  <si>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</si>
  <si>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</si>
  <si>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</si>
  <si>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</si>
  <si>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</si>
  <si>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</si>
  <si>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</si>
  <si>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</si>
  <si>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</si>
  <si>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</si>
  <si>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</si>
  <si>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</si>
  <si>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</si>
  <si>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</si>
  <si>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</si>
  <si>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</si>
  <si>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</si>
  <si>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</si>
  <si>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</si>
  <si>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</si>
  <si>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</si>
  <si>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</si>
  <si>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</si>
  <si>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</si>
  <si>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</si>
  <si>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</si>
  <si>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</si>
  <si>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</si>
  <si>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</si>
  <si>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</si>
  <si>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</si>
  <si>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</si>
  <si>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</si>
  <si>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</si>
  <si>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</si>
  <si>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</si>
  <si>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</si>
  <si>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</si>
  <si>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</si>
  <si>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</si>
  <si>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</si>
  <si>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</si>
  <si>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</si>
  <si>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</si>
  <si>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</si>
  <si>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</si>
  <si>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</si>
  <si>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</si>
  <si>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</si>
  <si>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</si>
  <si>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</si>
  <si>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</si>
  <si>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</si>
  <si>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</si>
  <si>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</si>
  <si>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</si>
  <si>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</si>
  <si>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</si>
  <si>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</si>
  <si>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</si>
  <si>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</si>
  <si>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</si>
  <si>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</si>
  <si>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</si>
  <si>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</si>
  <si>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</si>
  <si>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</si>
  <si>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</si>
  <si>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</si>
  <si>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</si>
  <si>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</si>
  <si>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</si>
  <si>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</si>
  <si>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</si>
  <si>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</si>
  <si>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</si>
  <si>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</si>
  <si>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</si>
  <si>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</si>
  <si>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</si>
  <si>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</si>
  <si>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</si>
  <si>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</si>
  <si>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</si>
  <si>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</si>
  <si>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</si>
  <si>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</si>
  <si>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</si>
  <si>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</si>
  <si>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</si>
  <si>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</si>
  <si>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</si>
  <si>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</si>
  <si>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</si>
  <si>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</si>
  <si>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</si>
  <si>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</si>
  <si>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</si>
  <si>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</si>
  <si>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</si>
  <si>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</si>
  <si>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</si>
  <si>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</si>
  <si>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</si>
  <si>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</si>
  <si>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</si>
  <si>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</si>
  <si>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</si>
  <si>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</si>
  <si>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</si>
  <si>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</si>
  <si>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</si>
  <si>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</si>
  <si>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</si>
  <si>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</si>
  <si>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</si>
  <si>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</si>
  <si>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</si>
  <si>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</si>
  <si>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</si>
  <si>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</si>
  <si>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</si>
  <si>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</si>
  <si>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</si>
  <si>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</si>
  <si>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</si>
  <si>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</si>
  <si>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</si>
  <si>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</si>
  <si>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</si>
  <si>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</si>
  <si>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</si>
  <si>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</si>
  <si>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</si>
  <si>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</si>
  <si>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</si>
  <si>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</si>
  <si>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</si>
  <si>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</si>
  <si>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</si>
  <si>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</si>
  <si>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</si>
  <si>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</si>
  <si>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</si>
  <si>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</si>
  <si>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</si>
  <si>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</si>
  <si>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</si>
  <si>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</si>
  <si>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</si>
  <si>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</si>
  <si>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</si>
  <si>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</si>
  <si>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</si>
  <si>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</si>
  <si>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</si>
  <si>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</si>
  <si>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</si>
  <si>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</si>
  <si>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</si>
  <si>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</si>
  <si>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</si>
  <si>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</si>
  <si>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</si>
  <si>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</si>
  <si>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</si>
  <si>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</si>
  <si>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</si>
  <si>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</si>
  <si>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</si>
  <si>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</si>
  <si>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</si>
  <si>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</si>
  <si>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</si>
  <si>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</si>
  <si>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</si>
  <si>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</si>
  <si>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</si>
  <si>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</si>
  <si>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</si>
  <si>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</si>
  <si>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</si>
  <si>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</si>
  <si>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</si>
  <si>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</si>
  <si>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</si>
  <si>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</si>
  <si>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</si>
  <si>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</si>
  <si>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</si>
  <si>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</si>
  <si>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</si>
  <si>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</si>
  <si>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</si>
  <si>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</si>
  <si>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</si>
  <si>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</si>
  <si>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</si>
  <si>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</si>
  <si>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</si>
  <si>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</si>
  <si>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</si>
  <si>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</si>
  <si>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</si>
  <si>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</si>
  <si>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</si>
  <si>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</si>
  <si>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</si>
  <si>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</si>
  <si>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</si>
  <si>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</si>
  <si>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</si>
  <si>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</si>
  <si>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</si>
  <si>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</si>
  <si>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</si>
  <si>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</si>
  <si>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</si>
  <si>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</si>
  <si>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</si>
  <si>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</si>
  <si>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</si>
  <si>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</si>
  <si>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</si>
  <si>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</si>
  <si>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</si>
  <si>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</si>
  <si>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</si>
  <si>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</si>
  <si>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</si>
  <si>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</si>
  <si>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</si>
  <si>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</si>
  <si>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</si>
  <si>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</si>
  <si>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</si>
  <si>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</si>
  <si>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</si>
  <si>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</si>
  <si>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</si>
  <si>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</si>
  <si>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</si>
  <si>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</si>
  <si>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</si>
  <si>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</si>
  <si>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</si>
  <si>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</si>
  <si>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</si>
  <si>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</si>
  <si>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</si>
  <si>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</si>
  <si>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</si>
  <si>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</si>
  <si>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</si>
  <si>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</si>
  <si>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</si>
  <si>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</si>
  <si>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</si>
  <si>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</si>
  <si>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</si>
  <si>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</si>
  <si>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</si>
  <si>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</si>
  <si>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</si>
  <si>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</si>
  <si>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</si>
  <si>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</si>
  <si>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</si>
  <si>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</si>
  <si>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</si>
  <si>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</si>
  <si>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</si>
  <si>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</si>
  <si>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</si>
  <si>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</si>
  <si>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</si>
  <si>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</si>
  <si>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</si>
  <si>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</si>
  <si>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</si>
  <si>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</si>
  <si>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</si>
  <si>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</si>
  <si>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</si>
  <si>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</si>
  <si>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</si>
  <si>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</si>
  <si>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</si>
  <si>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</si>
  <si>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</si>
  <si>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</si>
  <si>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</si>
  <si>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</si>
  <si>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</si>
  <si>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</si>
  <si>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</si>
  <si>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</si>
  <si>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</si>
  <si>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</si>
  <si>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</si>
  <si>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</si>
  <si>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</si>
  <si>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</si>
  <si>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</si>
  <si>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</si>
  <si>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</si>
  <si>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</si>
  <si>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</si>
  <si>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</si>
  <si>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</si>
  <si>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</si>
  <si>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</si>
  <si>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</si>
  <si>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</si>
  <si>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</si>
  <si>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</si>
  <si>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</si>
  <si>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</si>
  <si>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</si>
  <si>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</si>
  <si>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</si>
  <si>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</si>
  <si>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</si>
  <si>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</si>
  <si>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</si>
  <si>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</si>
  <si>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</si>
  <si>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</si>
  <si>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</si>
  <si>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</si>
  <si>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</si>
  <si>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</si>
  <si>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</si>
  <si>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</si>
  <si>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</si>
  <si>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</si>
  <si>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</si>
  <si>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</si>
  <si>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</si>
  <si>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</si>
  <si>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</si>
  <si>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</si>
  <si>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</si>
  <si>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</si>
  <si>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</si>
  <si>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</si>
  <si>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</si>
  <si>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</si>
  <si>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</si>
  <si>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</si>
  <si>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</si>
  <si>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</si>
  <si>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</si>
  <si>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</si>
  <si>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</si>
  <si>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</si>
  <si>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</si>
  <si>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</si>
  <si>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</si>
  <si>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</si>
  <si>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</si>
  <si>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</si>
  <si>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</si>
  <si>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</si>
  <si>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</si>
  <si>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</si>
  <si>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</si>
  <si>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</si>
  <si>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</si>
  <si>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</si>
  <si>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</si>
  <si>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</si>
  <si>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</si>
  <si>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</si>
  <si>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</si>
  <si>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</si>
  <si>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</si>
  <si>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</si>
  <si>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</si>
  <si>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</si>
  <si>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</si>
  <si>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</si>
  <si>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</si>
  <si>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</si>
  <si>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</si>
  <si>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</si>
  <si>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</si>
  <si>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</si>
  <si>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</si>
  <si>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</si>
  <si>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</si>
  <si>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</si>
  <si>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</si>
  <si>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</si>
  <si>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</si>
  <si>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</si>
  <si>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</si>
  <si>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</si>
  <si>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</si>
  <si>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</si>
  <si>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</si>
  <si>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</si>
  <si>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</si>
  <si>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</si>
  <si>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</si>
  <si>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</si>
  <si>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</si>
  <si>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</si>
  <si>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</si>
  <si>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</si>
  <si>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</si>
  <si>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</si>
  <si>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</si>
  <si>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</si>
  <si>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</si>
  <si>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</si>
  <si>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</si>
  <si>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</si>
  <si>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</si>
  <si>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</si>
  <si>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</si>
  <si>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</si>
  <si>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</si>
  <si>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</si>
  <si>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</si>
  <si>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</si>
  <si>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</si>
  <si>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</si>
  <si>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</si>
  <si>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</si>
  <si>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</si>
  <si>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</si>
  <si>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</si>
  <si>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</si>
  <si>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</si>
  <si>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</si>
  <si>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</si>
  <si>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</si>
  <si>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</si>
  <si>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</si>
  <si>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</si>
  <si>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</si>
  <si>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</si>
  <si>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</si>
  <si>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</si>
  <si>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</si>
  <si>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</si>
  <si>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</si>
  <si>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</si>
  <si>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</si>
  <si>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</si>
  <si>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</si>
  <si>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</si>
  <si>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</si>
  <si>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</si>
  <si>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</si>
  <si>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</si>
  <si>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</si>
  <si>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</si>
  <si>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</si>
  <si>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</si>
  <si>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</si>
  <si>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</si>
  <si>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</si>
  <si>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</si>
  <si>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</si>
  <si>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</si>
  <si>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</si>
  <si>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</si>
  <si>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</si>
  <si>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</si>
  <si>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</si>
  <si>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</si>
  <si>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</si>
  <si>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</si>
  <si>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</si>
  <si>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</si>
  <si>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</si>
  <si>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</si>
  <si>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</si>
  <si>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</si>
  <si>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</si>
  <si>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</si>
  <si>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</si>
  <si>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</si>
  <si>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</si>
  <si>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</si>
  <si>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</si>
  <si>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</si>
  <si>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</si>
  <si>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</si>
  <si>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</si>
  <si>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</si>
  <si>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</si>
  <si>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</si>
  <si>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</si>
  <si>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</si>
  <si>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</si>
  <si>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</si>
  <si>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</si>
  <si>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</si>
  <si>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</si>
  <si>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</si>
  <si>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</si>
  <si>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</si>
  <si>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</si>
  <si>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</si>
  <si>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</si>
  <si>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</si>
  <si>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</si>
  <si>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</si>
  <si>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</si>
  <si>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</si>
  <si>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</si>
  <si>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</si>
  <si>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</si>
  <si>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</si>
  <si>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</si>
  <si>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</si>
  <si>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</si>
  <si>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</si>
  <si>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</si>
  <si>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</si>
  <si>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</si>
  <si>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</si>
  <si>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</si>
  <si>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</si>
  <si>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</si>
  <si>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</si>
  <si>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</si>
  <si>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</si>
  <si>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</si>
  <si>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</si>
  <si>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</si>
  <si>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</si>
  <si>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</si>
  <si>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</si>
  <si>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</si>
  <si>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</si>
  <si>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</si>
  <si>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</si>
  <si>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</si>
  <si>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</si>
  <si>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</si>
  <si>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</si>
  <si>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</si>
  <si>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</si>
  <si>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</si>
  <si>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</si>
  <si>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</si>
  <si>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</si>
  <si>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</si>
  <si>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</si>
  <si>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</si>
  <si>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</si>
  <si>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</si>
  <si>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</si>
  <si>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</si>
  <si>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</si>
  <si>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</si>
  <si>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</si>
  <si>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</si>
  <si>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</si>
  <si>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</si>
  <si>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</si>
  <si>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</si>
  <si>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</si>
  <si>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</si>
  <si>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</si>
  <si>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</si>
  <si>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</si>
  <si>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</si>
  <si>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</si>
  <si>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</si>
  <si>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</si>
  <si>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</si>
  <si>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</si>
  <si>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</si>
  <si>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</si>
  <si>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</si>
  <si>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</si>
  <si>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</si>
  <si>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</si>
  <si>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</si>
  <si>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</si>
  <si>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</si>
  <si>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</si>
  <si>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</si>
  <si>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</si>
  <si>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</si>
  <si>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</si>
  <si>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</si>
  <si>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</si>
  <si>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</si>
  <si>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</si>
  <si>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</si>
  <si>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</si>
  <si>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</si>
  <si>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</si>
  <si>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</si>
  <si>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</si>
  <si>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</si>
  <si>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</si>
  <si>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</si>
  <si>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</si>
  <si>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</si>
  <si>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</si>
  <si>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</si>
  <si>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</si>
  <si>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</si>
  <si>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</si>
  <si>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</si>
  <si>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</si>
  <si>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</si>
  <si>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</si>
  <si>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</si>
  <si>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</si>
  <si>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</si>
  <si>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</si>
  <si>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</si>
  <si>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</si>
  <si>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</si>
  <si>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</si>
  <si>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</si>
  <si>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</si>
  <si>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</si>
  <si>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</si>
  <si>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</si>
  <si>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</si>
  <si>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</si>
  <si>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</si>
  <si>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</si>
  <si>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</si>
  <si>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</si>
  <si>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</si>
  <si>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</si>
  <si>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</si>
  <si>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</si>
  <si>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</si>
  <si>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</si>
  <si>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</si>
  <si>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</si>
  <si>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</si>
  <si>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</si>
  <si>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</si>
  <si>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</si>
  <si>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</si>
  <si>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</si>
  <si>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</si>
  <si>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</si>
  <si>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</si>
  <si>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</si>
  <si>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</si>
  <si>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</si>
  <si>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</si>
  <si>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</si>
  <si>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</si>
  <si>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</si>
  <si>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</si>
  <si>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</si>
  <si>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</si>
  <si>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</si>
  <si>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</si>
  <si>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</si>
  <si>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</si>
  <si>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</si>
  <si>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</si>
  <si>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</si>
  <si>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</si>
  <si>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</si>
  <si>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</si>
  <si>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</si>
  <si>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</si>
  <si>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</si>
  <si>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</si>
  <si>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</si>
  <si>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</si>
  <si>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</si>
  <si>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</si>
  <si>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</si>
  <si>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</si>
  <si>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</si>
  <si>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</si>
  <si>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</si>
  <si>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</si>
  <si>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</si>
  <si>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</si>
  <si>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</si>
  <si>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</si>
  <si>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</si>
  <si>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</si>
  <si>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</si>
  <si>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</si>
  <si>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</si>
  <si>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</si>
  <si>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</si>
  <si>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</si>
  <si>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</si>
  <si>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</si>
  <si>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</si>
  <si>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</si>
  <si>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</si>
  <si>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</si>
  <si>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</si>
  <si>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</si>
  <si>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</si>
  <si>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</si>
  <si>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</si>
  <si>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</si>
  <si>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</si>
  <si>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</si>
  <si>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</si>
  <si>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</si>
  <si>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</si>
  <si>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</si>
  <si>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</si>
  <si>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</si>
  <si>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</si>
  <si>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</si>
  <si>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</si>
  <si>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</si>
  <si>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</si>
  <si>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</si>
  <si>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</si>
  <si>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</si>
  <si>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</si>
  <si>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</si>
  <si>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</si>
  <si>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</si>
  <si>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</si>
  <si>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</si>
  <si>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</si>
  <si>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</si>
  <si>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</si>
  <si>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</si>
  <si>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</si>
  <si>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</si>
  <si>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</si>
  <si>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</si>
  <si>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</si>
  <si>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</si>
  <si>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</si>
  <si>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</si>
  <si>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</si>
  <si>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</si>
  <si>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</si>
  <si>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</si>
  <si>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</si>
  <si>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</si>
  <si>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</si>
  <si>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</si>
  <si>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</si>
  <si>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</si>
  <si>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</si>
  <si>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</si>
  <si>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</si>
  <si>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</si>
  <si>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</si>
  <si>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</si>
  <si>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</si>
  <si>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</si>
  <si>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</si>
  <si>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</si>
  <si>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</si>
  <si>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</si>
  <si>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</si>
  <si>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</si>
  <si>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</si>
  <si>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</si>
  <si>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</si>
  <si>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</si>
  <si>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</si>
  <si>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</si>
  <si>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</si>
  <si>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</si>
  <si>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</si>
  <si>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</si>
  <si>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</si>
  <si>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</si>
  <si>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</si>
  <si>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</si>
  <si>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</si>
  <si>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</si>
  <si>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</si>
  <si>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</si>
  <si>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</si>
  <si>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</si>
  <si>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</si>
  <si>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</si>
  <si>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</si>
  <si>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</si>
  <si>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</si>
  <si>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</si>
  <si>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</si>
  <si>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</si>
  <si>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</si>
  <si>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</si>
  <si>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</si>
  <si>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</si>
  <si>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</si>
  <si>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</si>
  <si>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</si>
  <si>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</si>
  <si>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</si>
  <si>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</si>
  <si>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</si>
  <si>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</si>
  <si>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</si>
  <si>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</si>
  <si>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</si>
  <si>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</si>
  <si>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</si>
  <si>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</si>
  <si>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</si>
  <si>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</si>
  <si>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</si>
  <si>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</si>
  <si>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</si>
  <si>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</si>
  <si>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</si>
  <si>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</si>
  <si>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</si>
  <si>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</si>
  <si>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</si>
  <si>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</si>
  <si>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</si>
  <si>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</si>
  <si>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</si>
  <si>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</si>
  <si>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</si>
  <si>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</si>
  <si>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</si>
  <si>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</si>
  <si>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</si>
  <si>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</si>
  <si>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</si>
  <si>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</si>
  <si>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</si>
  <si>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</si>
  <si>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</si>
  <si>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</si>
  <si>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</si>
  <si>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</si>
  <si>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</si>
  <si>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</si>
  <si>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</si>
  <si>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</si>
  <si>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</si>
  <si>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</si>
  <si>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</si>
  <si>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</si>
  <si>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</si>
  <si>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</si>
  <si>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</si>
  <si>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</si>
  <si>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</si>
  <si>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</si>
  <si>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</si>
  <si>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</si>
  <si>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</si>
  <si>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</si>
  <si>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</si>
  <si>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</si>
  <si>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</si>
  <si>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</si>
  <si>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</si>
  <si>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</si>
  <si>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</si>
  <si>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</si>
  <si>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</si>
  <si>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</si>
  <si>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</si>
  <si>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</si>
  <si>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</si>
  <si>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</si>
  <si>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</si>
  <si>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</si>
  <si>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</si>
  <si>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</si>
  <si>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</si>
  <si>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</si>
  <si>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</si>
  <si>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</si>
  <si>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</si>
  <si>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</si>
  <si>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</si>
  <si>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</si>
  <si>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</si>
  <si>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</si>
  <si>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</si>
  <si>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</si>
  <si>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</si>
  <si>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</si>
  <si>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</si>
  <si>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</si>
  <si>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</si>
  <si>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</si>
  <si>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</si>
  <si>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</si>
  <si>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</si>
  <si>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</si>
  <si>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</si>
  <si>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</si>
  <si>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</si>
  <si>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</si>
  <si>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</si>
  <si>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</si>
  <si>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</si>
  <si>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</si>
  <si>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</si>
  <si>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</si>
  <si>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</si>
  <si>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</si>
  <si>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</si>
  <si>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</si>
  <si>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</si>
  <si>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</si>
  <si>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</si>
  <si>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</si>
  <si>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</si>
  <si>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</si>
  <si>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</si>
  <si>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</si>
  <si>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</si>
  <si>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</si>
  <si>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</si>
  <si>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</si>
  <si>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</si>
  <si>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</si>
  <si>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</si>
  <si>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</si>
  <si>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</si>
  <si>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</si>
  <si>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</si>
  <si>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</si>
  <si>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</si>
  <si>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</si>
  <si>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</si>
  <si>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</si>
  <si>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</si>
  <si>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</si>
  <si>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</si>
  <si>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</si>
  <si>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</si>
  <si>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</si>
  <si>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</si>
  <si>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</si>
  <si>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</si>
  <si>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</si>
  <si>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</si>
  <si>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</si>
  <si>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</si>
  <si>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</si>
  <si>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</si>
  <si>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</si>
  <si>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</si>
  <si>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</si>
  <si>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</si>
  <si>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</si>
  <si>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</si>
  <si>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</si>
  <si>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</si>
  <si>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</si>
  <si>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</si>
  <si>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</si>
  <si>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</si>
  <si>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</si>
  <si>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</si>
  <si>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</si>
  <si>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</si>
  <si>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</si>
  <si>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</si>
  <si>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</si>
  <si>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</si>
  <si>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</si>
  <si>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</si>
  <si>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</si>
  <si>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</si>
  <si>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</si>
  <si>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</si>
  <si>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</si>
  <si>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</si>
  <si>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</si>
  <si>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</si>
  <si>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</si>
  <si>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</si>
  <si>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</si>
  <si>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</si>
  <si>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</si>
  <si>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</si>
  <si>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</si>
  <si>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</si>
  <si>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</si>
  <si>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</si>
  <si>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</si>
  <si>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</si>
  <si>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</si>
  <si>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</si>
  <si>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</si>
  <si>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</si>
  <si>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</si>
  <si>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</si>
  <si>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</si>
  <si>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</si>
  <si>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</si>
  <si>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</si>
  <si>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</si>
  <si>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</si>
  <si>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</si>
  <si>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</si>
  <si>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</si>
  <si>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</si>
  <si>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</si>
  <si>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</si>
  <si>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</si>
  <si>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</si>
  <si>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</si>
  <si>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</si>
  <si>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</si>
  <si>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</si>
  <si>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</si>
  <si>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</si>
  <si>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</si>
  <si>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</si>
  <si>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</si>
  <si>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</si>
  <si>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</si>
  <si>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</si>
  <si>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</si>
  <si>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</si>
  <si>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</si>
  <si>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</si>
  <si>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</si>
  <si>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</si>
  <si>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</si>
  <si>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</si>
  <si>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</si>
  <si>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</si>
  <si>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</si>
  <si>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</si>
  <si>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</si>
  <si>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</si>
  <si>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</si>
  <si>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</si>
  <si>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</si>
  <si>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</si>
  <si>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</si>
  <si>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</si>
  <si>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</si>
  <si>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</si>
  <si>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</si>
  <si>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</si>
  <si>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</si>
  <si>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</si>
  <si>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</si>
  <si>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</si>
  <si>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</si>
  <si>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</si>
  <si>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</si>
  <si>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</si>
  <si>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</si>
  <si>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</si>
  <si>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</si>
  <si>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</si>
  <si>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</si>
  <si>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</si>
  <si>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</si>
  <si>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</si>
  <si>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</si>
  <si>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</si>
  <si>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</si>
  <si>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</si>
  <si>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</si>
  <si>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</si>
  <si>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</si>
  <si>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</si>
  <si>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</si>
  <si>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</si>
  <si>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</si>
  <si>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</si>
  <si>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</si>
  <si>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</si>
  <si>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</si>
  <si>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</si>
  <si>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</si>
  <si>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</si>
  <si>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</si>
  <si>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</si>
  <si>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</si>
  <si>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</si>
  <si>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</si>
  <si>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</si>
  <si>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</si>
  <si>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</si>
  <si>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</si>
  <si>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</si>
  <si>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</si>
  <si>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</si>
  <si>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</si>
  <si>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</si>
  <si>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</si>
  <si>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</si>
  <si>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</si>
  <si>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</si>
  <si>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</si>
  <si>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</si>
  <si>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</si>
  <si>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</si>
  <si>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</si>
  <si>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</si>
  <si>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</si>
  <si>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</si>
  <si>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</si>
  <si>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</si>
  <si>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</si>
  <si>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</si>
  <si>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</si>
  <si>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</si>
  <si>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</si>
  <si>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</si>
  <si>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</si>
  <si>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</si>
  <si>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</si>
  <si>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</si>
  <si>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</si>
  <si>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</si>
  <si>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</si>
  <si>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</si>
  <si>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</si>
  <si>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</si>
  <si>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</si>
  <si>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</si>
  <si>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</si>
  <si>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</si>
  <si>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</si>
  <si>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</si>
  <si>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</si>
  <si>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</si>
  <si>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</si>
  <si>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</si>
  <si>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</si>
  <si>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</si>
  <si>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</si>
  <si>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</si>
  <si>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</si>
  <si>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</si>
  <si>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</si>
  <si>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</si>
  <si>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</si>
  <si>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</si>
  <si>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</si>
  <si>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</si>
  <si>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</si>
  <si>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</si>
  <si>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</si>
  <si>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</si>
  <si>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</si>
  <si>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</si>
  <si>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</si>
  <si>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</si>
  <si>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</si>
  <si>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</si>
  <si>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</si>
  <si>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</si>
  <si>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</si>
  <si>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</si>
  <si>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</si>
  <si>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</si>
  <si>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</si>
  <si>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</si>
  <si>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</si>
  <si>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</si>
  <si>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</si>
  <si>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</si>
  <si>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</si>
  <si>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</si>
  <si>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</si>
  <si>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</si>
  <si>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</si>
  <si>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</si>
  <si>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</si>
  <si>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</si>
  <si>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</si>
  <si>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</si>
  <si>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</si>
  <si>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</si>
  <si>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</si>
  <si>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</si>
  <si>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</si>
  <si>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</si>
  <si>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</si>
  <si>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</si>
  <si>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</si>
  <si>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</si>
  <si>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</si>
  <si>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</si>
  <si>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</si>
  <si>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</si>
  <si>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</si>
  <si>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</si>
  <si>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</si>
  <si>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</si>
  <si>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</si>
  <si>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</si>
  <si>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</si>
  <si>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</si>
  <si>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</si>
  <si>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</si>
  <si>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</si>
  <si>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</si>
  <si>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</si>
  <si>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</si>
  <si>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</si>
  <si>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</si>
  <si>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</si>
  <si>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</si>
  <si>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</si>
  <si>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</si>
  <si>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</si>
  <si>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</si>
  <si>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</si>
  <si>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</si>
  <si>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</si>
  <si>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</si>
  <si>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</si>
  <si>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</si>
  <si>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</si>
  <si>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</si>
  <si>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</si>
  <si>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</si>
  <si>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</si>
  <si>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</si>
  <si>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</si>
  <si>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</si>
  <si>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</si>
  <si>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</si>
  <si>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</si>
  <si>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</si>
  <si>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</si>
  <si>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</si>
  <si>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</si>
  <si>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</si>
  <si>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</si>
  <si>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</si>
  <si>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</si>
  <si>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</si>
  <si>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</si>
  <si>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</si>
  <si>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</si>
  <si>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</si>
  <si>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</si>
  <si>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</si>
  <si>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</si>
  <si>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</si>
  <si>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</si>
  <si>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</si>
  <si>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</si>
  <si>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</si>
  <si>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</si>
  <si>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</si>
  <si>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</si>
  <si>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</si>
  <si>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</si>
  <si>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</si>
  <si>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</si>
  <si>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</si>
  <si>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</si>
  <si>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</si>
  <si>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</si>
  <si>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</si>
  <si>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</si>
  <si>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</si>
  <si>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</si>
  <si>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</si>
  <si>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</si>
  <si>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</si>
  <si>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</si>
  <si>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</si>
  <si>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</si>
  <si>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</si>
  <si>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</si>
  <si>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</si>
  <si>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</si>
  <si>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</si>
  <si>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</si>
  <si>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</si>
  <si>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</si>
  <si>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</si>
  <si>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</si>
  <si>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</si>
  <si>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</si>
  <si>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</si>
  <si>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</si>
  <si>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</si>
  <si>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</si>
  <si>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</si>
  <si>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</si>
  <si>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</si>
  <si>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</si>
  <si>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</si>
  <si>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</si>
  <si>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</si>
  <si>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</si>
  <si>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</si>
  <si>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</si>
  <si>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</si>
  <si>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</si>
  <si>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</si>
  <si>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</si>
  <si>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</si>
  <si>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</si>
  <si>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</si>
  <si>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</si>
  <si>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</si>
  <si>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</si>
  <si>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</si>
  <si>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</si>
  <si>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</si>
  <si>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</si>
  <si>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</si>
  <si>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</si>
  <si>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</si>
  <si>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</si>
  <si>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</si>
  <si>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</si>
  <si>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</si>
  <si>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</si>
  <si>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</si>
  <si>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</si>
  <si>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</si>
  <si>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</si>
  <si>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</si>
  <si>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</si>
  <si>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</si>
  <si>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</si>
  <si>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</si>
  <si>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</si>
  <si>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</si>
  <si>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</si>
  <si>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</si>
  <si>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</si>
  <si>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</si>
  <si>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</si>
  <si>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</si>
  <si>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</si>
  <si>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</si>
  <si>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</si>
  <si>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</si>
  <si>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</si>
  <si>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</si>
  <si>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</si>
  <si>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</si>
  <si>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</si>
  <si>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</si>
  <si>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</si>
  <si>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</si>
  <si>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</si>
  <si>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</si>
  <si>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</si>
  <si>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</si>
  <si>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</si>
  <si>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</si>
  <si>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</si>
  <si>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</si>
  <si>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</si>
  <si>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</si>
  <si>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</si>
  <si>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</si>
  <si>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</si>
  <si>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</si>
  <si>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</si>
  <si>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</si>
  <si>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</si>
  <si>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</si>
  <si>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</si>
  <si>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</si>
  <si>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</si>
  <si>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</si>
  <si>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</si>
  <si>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</si>
  <si>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</si>
  <si>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</si>
  <si>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</si>
  <si>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</si>
  <si>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</si>
  <si>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</si>
  <si>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</si>
  <si>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</si>
  <si>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</si>
  <si>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</si>
  <si>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</si>
  <si>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</si>
  <si>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</si>
  <si>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</si>
  <si>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</si>
  <si>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</si>
  <si>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</si>
  <si>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</si>
  <si>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</si>
  <si>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</si>
  <si>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</si>
  <si>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</si>
  <si>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</si>
  <si>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</si>
  <si>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</si>
  <si>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</si>
  <si>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</si>
  <si>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</si>
  <si>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</si>
  <si>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</si>
  <si>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</si>
  <si>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</si>
  <si>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</si>
  <si>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</si>
  <si>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</si>
  <si>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</si>
  <si>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</si>
  <si>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</si>
  <si>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</si>
  <si>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</si>
  <si>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</si>
  <si>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</si>
  <si>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</si>
  <si>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</si>
  <si>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</si>
  <si>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</si>
  <si>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</si>
  <si>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</si>
  <si>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</si>
  <si>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</si>
  <si>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</si>
  <si>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</si>
  <si>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</si>
  <si>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</si>
  <si>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</si>
  <si>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</si>
  <si>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</si>
  <si>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</si>
  <si>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</si>
  <si>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</si>
  <si>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</si>
  <si>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</si>
  <si>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</si>
  <si>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</si>
  <si>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</si>
  <si>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</si>
  <si>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</si>
  <si>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</si>
  <si>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</si>
  <si>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</si>
  <si>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</si>
  <si>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</si>
  <si>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</si>
  <si>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</si>
  <si>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</si>
  <si>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</si>
  <si>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</si>
  <si>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</si>
  <si>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</si>
  <si>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</si>
  <si>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</si>
  <si>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</si>
  <si>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</si>
  <si>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</si>
  <si>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</si>
  <si>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</si>
  <si>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</si>
  <si>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</si>
  <si>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</si>
  <si>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</si>
  <si>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</si>
  <si>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</si>
  <si>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</si>
  <si>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</si>
  <si>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</si>
  <si>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</si>
  <si>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</si>
  <si>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</si>
  <si>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</si>
  <si>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</si>
  <si>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</si>
  <si>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</si>
  <si>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</si>
  <si>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</si>
  <si>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</si>
  <si>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</si>
  <si>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</si>
  <si>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</si>
  <si>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</si>
  <si>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</si>
  <si>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</si>
  <si>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</si>
  <si>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</si>
  <si>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</si>
  <si>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</si>
  <si>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</si>
  <si>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</si>
  <si>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</si>
  <si>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</si>
  <si>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</si>
  <si>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</si>
  <si>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</si>
  <si>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</si>
  <si>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</si>
  <si>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</si>
  <si>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</si>
  <si>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</si>
  <si>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</si>
  <si>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</si>
  <si>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</si>
  <si>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</si>
  <si>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</si>
  <si>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</si>
  <si>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</si>
  <si>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</si>
  <si>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</si>
  <si>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</si>
  <si>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</si>
  <si>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</si>
  <si>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</si>
  <si>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</si>
  <si>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</si>
  <si>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</si>
  <si>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</si>
  <si>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</si>
  <si>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</si>
  <si>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</si>
  <si>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</si>
  <si>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</si>
  <si>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</si>
  <si>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</si>
  <si>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</si>
  <si>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</si>
  <si>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</si>
  <si>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</si>
  <si>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</si>
  <si>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</si>
  <si>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</si>
  <si>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</si>
  <si>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</si>
  <si>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</si>
  <si>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</si>
  <si>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</si>
  <si>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</si>
  <si>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</si>
  <si>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</si>
  <si>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</si>
  <si>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</si>
  <si>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</si>
  <si>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</si>
  <si>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</si>
  <si>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</si>
  <si>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</si>
  <si>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</si>
  <si>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</si>
  <si>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</si>
  <si>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</si>
  <si>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</si>
  <si>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</si>
  <si>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</si>
  <si>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</si>
  <si>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</si>
  <si>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</si>
  <si>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</si>
  <si>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</si>
  <si>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</si>
  <si>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</si>
  <si>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</si>
  <si>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</si>
  <si>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</si>
  <si>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</si>
  <si>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</si>
  <si>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</si>
  <si>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</si>
  <si>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</si>
  <si>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</si>
  <si>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</si>
  <si>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</si>
  <si>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</si>
  <si>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</si>
  <si>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</si>
  <si>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</si>
  <si>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</si>
  <si>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</si>
  <si>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</si>
  <si>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</si>
  <si>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</si>
  <si>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</si>
  <si>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</si>
  <si>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</si>
  <si>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</si>
  <si>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</si>
  <si>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</si>
  <si>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</si>
  <si>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</si>
  <si>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</si>
  <si>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</si>
  <si>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</si>
  <si>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</si>
  <si>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</si>
  <si>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</si>
  <si>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</si>
  <si>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</si>
  <si>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</si>
  <si>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</si>
  <si>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</si>
  <si>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</si>
  <si>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</si>
  <si>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</si>
  <si>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</si>
  <si>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</si>
  <si>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</si>
  <si>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</si>
  <si>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</si>
  <si>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</si>
  <si>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</si>
  <si>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</si>
  <si>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</si>
  <si>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</si>
  <si>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</si>
  <si>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</si>
  <si>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</si>
  <si>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</si>
  <si>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</si>
  <si>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</si>
  <si>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</si>
  <si>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</si>
  <si>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</si>
  <si>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</si>
  <si>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</si>
  <si>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</si>
  <si>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</si>
  <si>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</si>
  <si>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</si>
  <si>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</si>
  <si>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</si>
  <si>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</si>
  <si>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</si>
  <si>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</si>
  <si>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</si>
  <si>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</si>
  <si>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</si>
  <si>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</si>
  <si>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</si>
  <si>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</si>
  <si>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</si>
  <si>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</si>
  <si>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</si>
  <si>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</si>
  <si>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</si>
  <si>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</si>
  <si>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</si>
  <si>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</si>
  <si>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</si>
  <si>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</si>
  <si>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</si>
  <si>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</si>
  <si>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</si>
  <si>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</si>
  <si>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</si>
  <si>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</si>
  <si>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</si>
  <si>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</si>
  <si>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</si>
  <si>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</si>
  <si>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</si>
  <si>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</si>
  <si>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</si>
  <si>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</si>
  <si>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</si>
  <si>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</si>
  <si>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</si>
  <si>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</si>
  <si>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</si>
  <si>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</si>
  <si>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</si>
  <si>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</si>
  <si>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</si>
  <si>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</si>
  <si>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</si>
  <si>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</si>
  <si>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</si>
  <si>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</si>
  <si>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</si>
  <si>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</si>
  <si>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</si>
  <si>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</si>
  <si>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</si>
  <si>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</si>
  <si>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</si>
  <si>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</si>
  <si>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</si>
  <si>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</si>
  <si>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</si>
  <si>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</si>
  <si>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</si>
  <si>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</si>
  <si>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</si>
  <si>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</si>
  <si>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</si>
  <si>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</si>
  <si>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</si>
  <si>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</si>
  <si>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</si>
  <si>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</si>
  <si>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</si>
  <si>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</si>
  <si>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</si>
  <si>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</si>
  <si>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</si>
  <si>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</si>
  <si>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</si>
  <si>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</si>
  <si>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</si>
  <si>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</si>
  <si>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</si>
  <si>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</si>
  <si>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</si>
  <si>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</si>
  <si>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</si>
  <si>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</si>
  <si>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</si>
  <si>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</si>
  <si>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</si>
  <si>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</si>
  <si>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</si>
  <si>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</si>
  <si>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</si>
  <si>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</si>
  <si>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</si>
  <si>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</si>
  <si>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</si>
  <si>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</si>
  <si>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</si>
  <si>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</si>
  <si>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</si>
  <si>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</si>
  <si>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</si>
  <si>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</si>
  <si>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</si>
  <si>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</si>
  <si>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</si>
  <si>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</si>
  <si>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</si>
  <si>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</si>
  <si>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</si>
  <si>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</si>
  <si>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</si>
  <si>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</si>
  <si>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</si>
  <si>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</si>
  <si>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</si>
  <si>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</si>
  <si>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</si>
  <si>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</si>
  <si>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</si>
  <si>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</si>
  <si>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</si>
  <si>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</si>
  <si>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</si>
  <si>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</si>
  <si>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</si>
  <si>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</si>
  <si>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</si>
  <si>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</si>
  <si>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</si>
  <si>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</si>
  <si>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</si>
  <si>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</si>
  <si>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</si>
  <si>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</si>
  <si>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</si>
  <si>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</si>
  <si>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</si>
  <si>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</si>
  <si>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</si>
  <si>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</si>
  <si>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</si>
  <si>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</si>
  <si>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</si>
  <si>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</si>
  <si>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</si>
  <si>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</si>
  <si>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</si>
  <si>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</si>
  <si>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</si>
  <si>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</si>
  <si>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</si>
  <si>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</si>
  <si>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</si>
  <si>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</si>
  <si>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</si>
  <si>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</si>
  <si>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</si>
  <si>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</si>
  <si>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</si>
  <si>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</si>
  <si>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</si>
  <si>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</si>
  <si>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</si>
  <si>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</si>
  <si>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</si>
  <si>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</si>
  <si>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</si>
  <si>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</si>
  <si>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</si>
  <si>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</si>
  <si>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</si>
  <si>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</si>
  <si>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</si>
  <si>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</si>
  <si>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</si>
  <si>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</si>
  <si>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</si>
  <si>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</si>
  <si>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</si>
  <si>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</si>
  <si>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</si>
  <si>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</si>
  <si>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</si>
  <si>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</si>
  <si>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</si>
  <si>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</si>
  <si>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</si>
  <si>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</si>
  <si>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</si>
  <si>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</si>
  <si>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</si>
  <si>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</si>
  <si>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</si>
  <si>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</si>
  <si>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</si>
  <si>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</si>
  <si>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</si>
  <si>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</si>
  <si>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</si>
  <si>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</si>
  <si>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</si>
  <si>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</si>
  <si>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</si>
  <si>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</si>
  <si>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</si>
  <si>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</si>
  <si>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</si>
  <si>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</si>
  <si>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</si>
  <si>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</si>
  <si>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</si>
  <si>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</si>
  <si>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</si>
  <si>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</si>
  <si>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</si>
  <si>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</si>
  <si>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</si>
  <si>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</si>
  <si>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</si>
  <si>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</si>
  <si>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</si>
  <si>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</si>
  <si>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</si>
  <si>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</si>
  <si>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</si>
  <si>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</si>
  <si>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</si>
  <si>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</si>
  <si>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</si>
  <si>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</si>
  <si>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</si>
  <si>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</si>
  <si>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</si>
  <si>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</si>
  <si>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</si>
  <si>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</si>
  <si>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</si>
  <si>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</si>
  <si>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</si>
  <si>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</si>
  <si>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</si>
  <si>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</si>
  <si>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</si>
  <si>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</si>
  <si>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</si>
  <si>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</si>
  <si>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</si>
  <si>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</si>
  <si>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</si>
  <si>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</si>
  <si>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</si>
  <si>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</si>
  <si>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</si>
  <si>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</si>
  <si>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</si>
  <si>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</si>
  <si>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</si>
  <si>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</si>
  <si>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</si>
  <si>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</si>
  <si>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</si>
  <si>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</si>
  <si>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</si>
  <si>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</si>
  <si>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</si>
  <si>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</si>
  <si>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</si>
  <si>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</si>
  <si>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</si>
  <si>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</si>
  <si>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</si>
  <si>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</si>
  <si>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</si>
  <si>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</si>
  <si>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</si>
  <si>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</si>
  <si>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</si>
  <si>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</si>
  <si>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</si>
  <si>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</si>
  <si>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</si>
  <si>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</si>
  <si>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</si>
  <si>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</si>
  <si>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</si>
  <si>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</si>
  <si>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</si>
  <si>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</si>
  <si>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</si>
  <si>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</si>
  <si>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</si>
  <si>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</si>
  <si>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</si>
  <si>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</si>
  <si>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</si>
  <si>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</si>
  <si>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</si>
  <si>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</si>
  <si>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</si>
  <si>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</si>
  <si>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</si>
  <si>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</si>
  <si>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</si>
  <si>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</si>
  <si>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</si>
  <si>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</si>
  <si>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</si>
  <si>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</si>
  <si>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</si>
  <si>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</si>
  <si>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</si>
  <si>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</si>
  <si>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</si>
  <si>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</si>
  <si>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</si>
  <si>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</si>
  <si>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</si>
  <si>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</si>
  <si>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</si>
  <si>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</si>
  <si>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</si>
  <si>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</si>
  <si>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</si>
  <si>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</si>
  <si>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</si>
  <si>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</si>
  <si>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</si>
  <si>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</si>
  <si>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</si>
  <si>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</si>
  <si>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</si>
  <si>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</si>
  <si>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</si>
  <si>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</si>
  <si>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</si>
  <si>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</si>
  <si>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</si>
  <si>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</si>
  <si>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</si>
  <si>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</si>
  <si>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</si>
  <si>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</si>
  <si>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</si>
  <si>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</si>
  <si>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</si>
  <si>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</si>
  <si>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</si>
  <si>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</si>
  <si>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</si>
  <si>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</si>
  <si>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</si>
  <si>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</si>
  <si>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</si>
  <si>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</si>
  <si>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</si>
  <si>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</si>
  <si>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</si>
  <si>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</si>
  <si>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</si>
  <si>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</si>
  <si>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</si>
  <si>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</si>
  <si>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</si>
  <si>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</si>
  <si>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</si>
  <si>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</si>
  <si>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</si>
  <si>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</si>
  <si>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</si>
  <si>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</si>
  <si>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</si>
  <si>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</si>
  <si>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</si>
  <si>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</si>
  <si>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</si>
  <si>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</si>
  <si>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</si>
  <si>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</si>
  <si>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</si>
  <si>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</si>
  <si>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</si>
  <si>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</si>
  <si>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</si>
  <si>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</si>
  <si>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</si>
  <si>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</si>
  <si>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</si>
  <si>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</si>
  <si>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</si>
  <si>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</si>
  <si>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</si>
  <si>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</si>
  <si>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</si>
  <si>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</si>
  <si>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</si>
  <si>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</si>
  <si>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</si>
  <si>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</si>
  <si>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</si>
  <si>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</si>
  <si>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</si>
  <si>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</si>
  <si>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</si>
  <si>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</si>
  <si>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</si>
  <si>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</si>
  <si>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</si>
  <si>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</si>
  <si>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</si>
  <si>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</si>
  <si>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</si>
  <si>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</si>
  <si>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</si>
  <si>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</si>
  <si>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</si>
  <si>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</si>
  <si>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</si>
  <si>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</si>
  <si>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</si>
  <si>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</si>
  <si>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</si>
  <si>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</si>
  <si>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</si>
  <si>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</si>
  <si>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</si>
  <si>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</si>
  <si>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</si>
  <si>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</si>
  <si>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</si>
  <si>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</si>
  <si>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</si>
  <si>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</si>
  <si>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</si>
  <si>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</si>
  <si>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</si>
  <si>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</si>
  <si>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</si>
  <si>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</si>
  <si>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</si>
  <si>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</si>
  <si>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</si>
  <si>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</si>
  <si>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</si>
  <si>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</si>
  <si>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</si>
  <si>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</si>
  <si>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</si>
  <si>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</si>
  <si>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</si>
  <si>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</si>
  <si>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</si>
  <si>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</si>
  <si>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</si>
  <si>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</si>
  <si>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</si>
  <si>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</si>
  <si>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</si>
  <si>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</si>
  <si>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</si>
  <si>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</si>
  <si>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</si>
  <si>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</si>
  <si>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</si>
  <si>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</si>
  <si>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</si>
  <si>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</si>
  <si>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</si>
  <si>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</si>
  <si>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</si>
  <si>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</si>
  <si>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</si>
  <si>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</si>
  <si>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</si>
  <si>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</si>
  <si>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</si>
  <si>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</si>
  <si>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</si>
  <si>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</si>
  <si>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</si>
  <si>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</si>
  <si>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</si>
  <si>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</si>
  <si>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</si>
  <si>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</si>
  <si>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</si>
  <si>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</si>
  <si>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</si>
  <si>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</si>
  <si>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</si>
  <si>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</si>
  <si>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</si>
  <si>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</si>
  <si>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</si>
  <si>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</si>
  <si>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</si>
  <si>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</si>
  <si>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</si>
  <si>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</si>
  <si>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</si>
  <si>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</si>
  <si>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</si>
  <si>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</si>
  <si>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</si>
  <si>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</si>
  <si>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</si>
  <si>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</si>
  <si>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</si>
  <si>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</si>
  <si>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</si>
  <si>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</si>
  <si>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</si>
  <si>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</si>
  <si>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</si>
  <si>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</si>
  <si>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</si>
  <si>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</si>
  <si>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</si>
  <si>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</si>
  <si>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</si>
  <si>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</si>
  <si>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</si>
  <si>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</si>
  <si>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</si>
  <si>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</si>
  <si>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</si>
  <si>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</si>
  <si>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</si>
  <si>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</si>
  <si>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</si>
  <si>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</si>
  <si>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</si>
  <si>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</si>
  <si>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</si>
  <si>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</si>
  <si>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</si>
  <si>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</si>
  <si>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</si>
  <si>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</si>
  <si>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</si>
  <si>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</si>
  <si>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</si>
  <si>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</si>
  <si>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</si>
  <si>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</si>
  <si>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</si>
  <si>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</si>
  <si>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</si>
  <si>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</si>
  <si>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</si>
  <si>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</si>
  <si>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</si>
  <si>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</si>
  <si>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</si>
  <si>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</si>
  <si>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</si>
  <si>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</si>
  <si>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</si>
  <si>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</si>
  <si>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</si>
  <si>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</si>
  <si>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</si>
  <si>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</si>
  <si>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</si>
  <si>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</si>
  <si>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</si>
  <si>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</si>
  <si>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</si>
  <si>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</si>
  <si>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</si>
  <si>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</si>
  <si>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</si>
  <si>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</si>
  <si>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</si>
  <si>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</si>
  <si>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</si>
  <si>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</si>
  <si>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</si>
  <si>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</si>
  <si>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</si>
  <si>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</si>
  <si>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</si>
  <si>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</si>
  <si>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</si>
  <si>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</si>
  <si>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</si>
  <si>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</si>
  <si>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</si>
  <si>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</si>
  <si>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</si>
  <si>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</si>
  <si>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</si>
  <si>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</si>
  <si>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</si>
  <si>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</si>
  <si>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</si>
  <si>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</si>
  <si>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</si>
  <si>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</si>
  <si>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</si>
  <si>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</si>
  <si>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</si>
  <si>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</si>
  <si>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</si>
  <si>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</si>
  <si>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</si>
  <si>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</si>
  <si>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</si>
  <si>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</si>
  <si>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</si>
  <si>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</si>
  <si>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</si>
  <si>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</si>
  <si>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</si>
  <si>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</si>
  <si>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</si>
  <si>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</si>
  <si>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</si>
  <si>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</si>
  <si>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</si>
  <si>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</si>
  <si>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</si>
  <si>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</si>
  <si>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</si>
  <si>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</si>
  <si>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</si>
  <si>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</si>
  <si>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</si>
  <si>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</si>
  <si>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</si>
  <si>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</si>
  <si>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</si>
  <si>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</si>
  <si>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</si>
  <si>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</si>
  <si>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</si>
  <si>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</si>
  <si>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</si>
  <si>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</si>
  <si>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</si>
  <si>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</si>
  <si>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</si>
  <si>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</si>
  <si>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</si>
  <si>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</si>
  <si>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</si>
  <si>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</si>
  <si>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</si>
  <si>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</si>
  <si>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</si>
  <si>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</si>
  <si>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</si>
  <si>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</si>
  <si>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</si>
  <si>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</si>
  <si>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</si>
  <si>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</si>
  <si>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</si>
  <si>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</si>
  <si>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</si>
  <si>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</si>
  <si>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</si>
  <si>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</si>
  <si>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</si>
  <si>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</si>
  <si>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</si>
  <si>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</si>
  <si>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</si>
  <si>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</si>
  <si>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</si>
  <si>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</si>
  <si>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</si>
  <si>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</si>
  <si>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</si>
  <si>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</si>
  <si>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</si>
  <si>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</si>
  <si>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</si>
  <si>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</si>
  <si>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</si>
  <si>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</si>
  <si>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</si>
  <si>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</si>
  <si>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</si>
  <si>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</si>
  <si>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</si>
  <si>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</si>
  <si>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</si>
  <si>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</si>
  <si>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</si>
  <si>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</si>
  <si>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</si>
  <si>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</si>
  <si>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</si>
  <si>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</si>
  <si>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</si>
  <si>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</si>
  <si>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</si>
  <si>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</si>
  <si>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</si>
  <si>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</si>
  <si>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</si>
  <si>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</si>
  <si>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</si>
  <si>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</si>
  <si>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</si>
  <si>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</si>
  <si>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</si>
  <si>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</si>
  <si>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</si>
  <si>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</si>
  <si>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</si>
  <si>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</si>
  <si>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</si>
  <si>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</si>
  <si>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</si>
  <si>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</si>
  <si>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</si>
  <si>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</si>
  <si>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</si>
  <si>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</si>
  <si>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</si>
  <si>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</si>
  <si>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</si>
  <si>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</si>
  <si>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</si>
  <si>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</si>
  <si>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</si>
  <si>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</si>
  <si>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</si>
  <si>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</si>
  <si>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</si>
  <si>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</si>
  <si>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</si>
  <si>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</si>
  <si>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</si>
  <si>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</si>
  <si>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</si>
  <si>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</si>
  <si>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</si>
  <si>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</si>
  <si>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</si>
  <si>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</si>
  <si>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</si>
  <si>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</si>
  <si>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</si>
  <si>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</si>
  <si>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</si>
  <si>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</si>
  <si>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</si>
  <si>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</si>
  <si>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</si>
  <si>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</si>
  <si>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</si>
  <si>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</si>
  <si>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</si>
  <si>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</si>
  <si>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</si>
  <si>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</si>
  <si>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</si>
  <si>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</si>
  <si>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</si>
  <si>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</si>
  <si>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</si>
  <si>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</si>
  <si>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</si>
  <si>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</si>
  <si>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</si>
  <si>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</si>
  <si>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</si>
  <si>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</si>
  <si>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</si>
  <si>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</si>
  <si>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</si>
  <si>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</si>
  <si>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</si>
  <si>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</si>
  <si>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</si>
  <si>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</si>
  <si>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</si>
  <si>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</si>
  <si>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</si>
  <si>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</si>
  <si>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</si>
  <si>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</si>
  <si>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</si>
  <si>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</si>
  <si>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</si>
  <si>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</si>
  <si>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</si>
  <si>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</si>
  <si>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</si>
  <si>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</si>
  <si>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</si>
  <si>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</si>
  <si>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</si>
  <si>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</si>
  <si>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</si>
  <si>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</si>
  <si>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</si>
  <si>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</si>
  <si>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</si>
  <si>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</si>
  <si>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</si>
  <si>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</si>
  <si>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</si>
  <si>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</si>
  <si>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</si>
  <si>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</si>
  <si>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</si>
  <si>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</si>
  <si>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</si>
  <si>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</si>
  <si>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</si>
  <si>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</si>
  <si>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</si>
  <si>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</si>
  <si>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</si>
  <si>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</si>
  <si>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</si>
  <si>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</si>
  <si>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</si>
  <si>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</si>
  <si>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</si>
  <si>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</si>
  <si>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</si>
  <si>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</si>
  <si>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</si>
  <si>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</si>
  <si>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</si>
  <si>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</si>
  <si>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</si>
  <si>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</si>
  <si>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</si>
  <si>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</si>
  <si>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</si>
  <si>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</si>
  <si>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</si>
  <si>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</si>
  <si>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</si>
  <si>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</si>
  <si>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</si>
  <si>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</si>
  <si>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</si>
  <si>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</si>
  <si>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</si>
  <si>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</si>
  <si>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</si>
  <si>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</si>
  <si>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</si>
  <si>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</si>
  <si>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</si>
  <si>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</si>
  <si>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</si>
  <si>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</si>
  <si>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</si>
  <si>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</si>
  <si>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</si>
  <si>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</si>
  <si>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</si>
  <si>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</si>
  <si>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</si>
  <si>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</si>
  <si>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</si>
  <si>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</si>
  <si>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</si>
  <si>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</si>
  <si>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</si>
  <si>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</si>
  <si>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</si>
  <si>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</si>
  <si>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</si>
  <si>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</si>
  <si>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</si>
  <si>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</si>
  <si>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</si>
  <si>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</si>
  <si>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</si>
  <si>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</si>
  <si>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</si>
  <si>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</si>
  <si>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</si>
  <si>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</si>
  <si>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</si>
  <si>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</si>
  <si>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</si>
  <si>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</si>
  <si>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</si>
  <si>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</si>
  <si>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</si>
  <si>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</si>
  <si>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</si>
  <si>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</si>
  <si>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</si>
  <si>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</si>
  <si>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</si>
  <si>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</si>
  <si>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</si>
  <si>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</si>
  <si>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</si>
  <si>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</si>
  <si>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</si>
  <si>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</si>
  <si>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</si>
  <si>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</si>
  <si>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</si>
  <si>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</si>
  <si>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</si>
  <si>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</si>
  <si>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</si>
  <si>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</si>
  <si>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</si>
  <si>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</si>
  <si>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</si>
  <si>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</si>
  <si>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</si>
  <si>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</si>
  <si>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</si>
  <si>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</si>
  <si>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</si>
  <si>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</si>
  <si>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</si>
  <si>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</si>
  <si>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</si>
  <si>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</si>
  <si>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</si>
  <si>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</si>
  <si>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</si>
  <si>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</si>
  <si>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</si>
  <si>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</si>
  <si>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</si>
  <si>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</si>
  <si>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</si>
  <si>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</si>
  <si>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</si>
  <si>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</si>
  <si>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</si>
  <si>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</si>
  <si>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</si>
  <si>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</si>
  <si>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</si>
  <si>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</si>
  <si>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</si>
  <si>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</si>
  <si>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</si>
  <si>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</si>
  <si>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</si>
  <si>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</si>
  <si>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</si>
  <si>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</si>
  <si>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</si>
  <si>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</si>
  <si>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</si>
  <si>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</si>
  <si>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</si>
  <si>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</si>
  <si>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</si>
  <si>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</si>
  <si>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</si>
  <si>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</si>
  <si>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</si>
  <si>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</si>
  <si>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</si>
  <si>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</si>
  <si>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</si>
  <si>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</si>
  <si>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</si>
  <si>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</si>
  <si>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</si>
  <si>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</si>
  <si>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</si>
  <si>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</si>
  <si>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</si>
  <si>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</si>
  <si>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</si>
  <si>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</si>
  <si>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</si>
  <si>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</si>
  <si>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</si>
  <si>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</si>
  <si>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</si>
  <si>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</si>
  <si>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</si>
  <si>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</si>
  <si>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</si>
  <si>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</si>
  <si>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</si>
  <si>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</si>
  <si>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</si>
  <si>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</si>
  <si>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</si>
  <si>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</si>
  <si>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</si>
  <si>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</si>
  <si>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</si>
  <si>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</si>
  <si>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</si>
  <si>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</si>
  <si>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</si>
  <si>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</si>
  <si>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</si>
  <si>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</si>
  <si>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</si>
  <si>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</si>
  <si>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</si>
  <si>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</si>
  <si>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</si>
  <si>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</si>
  <si>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</si>
  <si>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</si>
  <si>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</si>
  <si>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</si>
  <si>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</si>
  <si>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</si>
  <si>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</si>
  <si>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</si>
  <si>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</si>
  <si>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</si>
  <si>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</si>
  <si>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</si>
  <si>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</si>
  <si>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</si>
  <si>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</si>
  <si>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</si>
  <si>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</si>
  <si>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</si>
  <si>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</si>
  <si>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</si>
  <si>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</si>
  <si>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</si>
  <si>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</si>
  <si>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</si>
  <si>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</si>
  <si>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</si>
  <si>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</si>
  <si>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</si>
  <si>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</si>
  <si>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</si>
  <si>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</si>
  <si>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</si>
  <si>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</si>
  <si>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</si>
  <si>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</si>
  <si>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</si>
  <si>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</si>
  <si>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</si>
  <si>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</si>
  <si>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</si>
  <si>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</si>
  <si>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</si>
  <si>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</si>
  <si>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</si>
  <si>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</si>
  <si>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</si>
  <si>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</si>
  <si>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</si>
  <si>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</si>
  <si>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</si>
  <si>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</si>
  <si>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</si>
  <si>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</si>
  <si>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</si>
  <si>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</si>
  <si>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</si>
  <si>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</si>
  <si>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</si>
  <si>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</si>
  <si>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</si>
  <si>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</si>
  <si>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</si>
  <si>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</si>
  <si>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</si>
  <si>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</si>
  <si>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</si>
  <si>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</si>
  <si>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</si>
  <si>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</si>
  <si>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</si>
  <si>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</si>
  <si>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</si>
  <si>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</si>
  <si>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</si>
  <si>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</si>
  <si>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</si>
  <si>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</si>
  <si>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</si>
  <si>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</si>
  <si>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</si>
  <si>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</si>
  <si>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</si>
  <si>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</si>
  <si>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</si>
  <si>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</si>
  <si>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</si>
  <si>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</si>
  <si>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</si>
  <si>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</si>
  <si>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</si>
  <si>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</si>
  <si>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</si>
  <si>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</si>
  <si>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</si>
  <si>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</si>
  <si>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</si>
  <si>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</si>
  <si>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</si>
  <si>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</si>
  <si>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</si>
  <si>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</si>
  <si>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</si>
  <si>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</si>
  <si>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</si>
  <si>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</si>
  <si>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</si>
  <si>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</si>
  <si>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</si>
  <si>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</si>
  <si>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</si>
  <si>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</si>
  <si>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</si>
  <si>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</si>
  <si>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</si>
  <si>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</si>
  <si>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</si>
  <si>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</si>
  <si>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</si>
  <si>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</si>
  <si>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</si>
  <si>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</si>
  <si>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</si>
  <si>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</si>
  <si>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</si>
  <si>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</si>
  <si>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</si>
  <si>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</si>
  <si>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</si>
  <si>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</si>
  <si>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</si>
  <si>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</si>
  <si>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</si>
  <si>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</si>
  <si>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</si>
  <si>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</si>
  <si>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</si>
  <si>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</si>
  <si>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</si>
  <si>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</si>
  <si>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</si>
  <si>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</si>
  <si>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</si>
  <si>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</si>
  <si>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</si>
  <si>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</si>
  <si>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</si>
  <si>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</si>
  <si>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</si>
  <si>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</si>
  <si>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</si>
  <si>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</si>
  <si>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</si>
  <si>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</si>
  <si>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</si>
  <si>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</si>
  <si>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</si>
  <si>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</si>
  <si>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</si>
  <si>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</si>
  <si>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</si>
  <si>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</si>
  <si>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</si>
  <si>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</si>
  <si>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</si>
  <si>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</si>
  <si>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</si>
  <si>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</si>
  <si>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</si>
  <si>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</si>
  <si>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</si>
  <si>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</si>
  <si>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</si>
  <si>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</si>
  <si>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</si>
  <si>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</si>
  <si>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</si>
  <si>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</si>
  <si>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</si>
  <si>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</si>
  <si>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</si>
  <si>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</si>
  <si>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</si>
  <si>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</si>
  <si>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</si>
  <si>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</si>
  <si>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</si>
  <si>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</si>
  <si>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</si>
  <si>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</si>
  <si>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</si>
  <si>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</si>
  <si>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</si>
  <si>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</si>
  <si>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</si>
  <si>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</si>
  <si>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</si>
  <si>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</si>
  <si>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</si>
  <si>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</si>
  <si>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</si>
  <si>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</si>
  <si>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</si>
  <si>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</si>
  <si>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</si>
  <si>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</si>
  <si>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</si>
  <si>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</si>
  <si>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</si>
  <si>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</si>
  <si>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</si>
  <si>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</si>
  <si>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</si>
  <si>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</si>
  <si>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</si>
  <si>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</si>
  <si>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</si>
  <si>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</si>
  <si>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</si>
  <si>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</si>
  <si>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</si>
  <si>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</si>
  <si>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</si>
  <si>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</si>
  <si>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</si>
  <si>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</si>
  <si>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</si>
  <si>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</si>
  <si>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</si>
  <si>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</si>
  <si>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</si>
  <si>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</si>
  <si>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</si>
  <si>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</si>
  <si>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</si>
  <si>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</si>
  <si>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</si>
  <si>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</si>
  <si>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</si>
  <si>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</si>
  <si>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</si>
  <si>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</si>
  <si>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</si>
  <si>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</si>
  <si>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</si>
  <si>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</si>
  <si>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</si>
  <si>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</si>
  <si>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</si>
  <si>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</si>
  <si>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</si>
  <si>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</si>
  <si>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</si>
  <si>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</si>
  <si>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</si>
  <si>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</si>
  <si>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</si>
  <si>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</si>
  <si>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</si>
  <si>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</si>
  <si>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</si>
  <si>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</si>
  <si>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</si>
  <si>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</si>
  <si>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</si>
  <si>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</si>
  <si>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</si>
  <si>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</si>
  <si>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</si>
  <si>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</si>
  <si>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</si>
  <si>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</si>
  <si>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</si>
  <si>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</si>
  <si>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</si>
  <si>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</si>
  <si>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</si>
  <si>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</si>
  <si>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</si>
  <si>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</si>
  <si>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</si>
  <si>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</si>
  <si>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</si>
  <si>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</si>
  <si>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</si>
  <si>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</si>
  <si>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</si>
  <si>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</si>
  <si>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</si>
  <si>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</si>
  <si>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</si>
  <si>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</si>
  <si>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</si>
  <si>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</si>
  <si>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</si>
  <si>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</si>
  <si>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</si>
  <si>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</si>
  <si>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</si>
  <si>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</si>
  <si>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</si>
  <si>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</si>
  <si>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</si>
  <si>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</si>
  <si>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</si>
  <si>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</si>
  <si>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</si>
  <si>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</si>
  <si>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</si>
  <si>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</si>
  <si>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</si>
  <si>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</si>
  <si>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</si>
  <si>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</si>
  <si>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</si>
  <si>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</si>
  <si>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</si>
  <si>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</si>
  <si>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</si>
  <si>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</si>
  <si>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</si>
  <si>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</si>
  <si>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</si>
  <si>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</si>
  <si>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</si>
  <si>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</si>
  <si>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</si>
  <si>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</si>
  <si>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</si>
  <si>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</si>
  <si>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</si>
  <si>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</si>
  <si>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</si>
  <si>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</si>
  <si>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</si>
  <si>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</si>
  <si>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</si>
  <si>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</si>
  <si>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</si>
  <si>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</si>
  <si>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</si>
  <si>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</si>
  <si>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</si>
  <si>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</si>
  <si>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</si>
  <si>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</si>
  <si>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</si>
  <si>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</si>
  <si>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</si>
  <si>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</si>
  <si>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</si>
  <si>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</si>
  <si>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</si>
  <si>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</si>
  <si>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</si>
  <si>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</si>
  <si>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</si>
  <si>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</si>
  <si>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</si>
  <si>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</si>
  <si>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</si>
  <si>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</si>
  <si>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</si>
  <si>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</si>
  <si>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</si>
  <si>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</si>
  <si>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</si>
  <si>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</si>
  <si>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</si>
  <si>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</si>
  <si>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</si>
  <si>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</si>
  <si>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</si>
  <si>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</si>
  <si>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</si>
  <si>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</si>
  <si>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</si>
  <si>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</si>
  <si>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</si>
  <si>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</si>
  <si>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</si>
  <si>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</si>
  <si>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</si>
  <si>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</si>
  <si>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</si>
  <si>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</si>
  <si>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</si>
  <si>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</si>
  <si>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</si>
  <si>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</si>
  <si>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</si>
  <si>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</si>
  <si>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</si>
  <si>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</si>
  <si>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</si>
  <si>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</si>
  <si>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</si>
  <si>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</si>
  <si>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</si>
  <si>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</si>
  <si>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</si>
  <si>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</si>
  <si>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</si>
  <si>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</si>
  <si>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</si>
  <si>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</si>
  <si>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</si>
  <si>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</si>
  <si>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</si>
  <si>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</si>
  <si>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</si>
  <si>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</si>
  <si>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</si>
  <si>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</si>
  <si>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</si>
  <si>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</si>
  <si>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</si>
  <si>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</si>
  <si>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</si>
  <si>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</si>
  <si>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</si>
  <si>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</si>
  <si>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</si>
  <si>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</si>
  <si>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</si>
  <si>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</si>
  <si>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</si>
  <si>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</si>
  <si>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</si>
  <si>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</si>
  <si>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</si>
  <si>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</si>
  <si>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</si>
  <si>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</si>
  <si>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</si>
  <si>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</si>
  <si>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</si>
  <si>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</si>
  <si>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</si>
  <si>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</si>
  <si>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</si>
  <si>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</si>
  <si>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</si>
  <si>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</si>
  <si>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</si>
  <si>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</si>
  <si>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</si>
  <si>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</si>
  <si>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</si>
  <si>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</si>
  <si>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</si>
  <si>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</si>
  <si>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</si>
  <si>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</si>
  <si>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</si>
  <si>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</si>
  <si>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</si>
  <si>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</si>
  <si>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</si>
  <si>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</si>
  <si>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</si>
  <si>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</si>
  <si>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</si>
  <si>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</si>
  <si>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</si>
  <si>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</si>
  <si>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</si>
  <si>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</si>
  <si>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</si>
  <si>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</si>
  <si>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</si>
  <si>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</si>
  <si>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</si>
  <si>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</si>
  <si>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</si>
  <si>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</si>
  <si>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</si>
  <si>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</si>
  <si>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</si>
  <si>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</si>
  <si>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</si>
  <si>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</si>
  <si>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</si>
  <si>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</si>
  <si>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</si>
  <si>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</si>
  <si>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</si>
  <si>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</si>
  <si>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</si>
  <si>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</si>
  <si>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</si>
  <si>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</si>
  <si>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</si>
  <si>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</si>
  <si>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</si>
  <si>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</si>
  <si>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</si>
  <si>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</si>
  <si>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</si>
  <si>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</si>
  <si>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</si>
  <si>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</si>
  <si>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</si>
  <si>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</si>
  <si>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</si>
  <si>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</si>
  <si>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</si>
  <si>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</si>
  <si>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</si>
  <si>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</si>
  <si>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</si>
  <si>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</si>
  <si>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</si>
  <si>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</si>
  <si>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</si>
  <si>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</si>
  <si>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</si>
  <si>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</si>
  <si>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</si>
  <si>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</si>
  <si>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</si>
  <si>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</si>
  <si>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</si>
  <si>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</si>
  <si>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</si>
  <si>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</si>
  <si>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</si>
  <si>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</si>
  <si>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</si>
  <si>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</si>
  <si>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</si>
  <si>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</si>
  <si>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</si>
  <si>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</si>
  <si>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</si>
  <si>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</si>
  <si>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</si>
  <si>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</si>
  <si>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</si>
  <si>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</si>
  <si>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</si>
  <si>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</si>
  <si>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</si>
  <si>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</si>
  <si>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</si>
  <si>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</si>
  <si>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</si>
  <si>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</si>
  <si>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</si>
  <si>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</si>
  <si>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</si>
  <si>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</si>
  <si>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</si>
  <si>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</si>
  <si>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</si>
  <si>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</si>
  <si>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</si>
  <si>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</si>
  <si>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</si>
  <si>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</si>
  <si>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</si>
  <si>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</si>
  <si>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</si>
  <si>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</si>
  <si>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</si>
  <si>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</si>
  <si>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</si>
  <si>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</si>
  <si>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</si>
  <si>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</si>
  <si>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</si>
  <si>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</si>
  <si>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</si>
  <si>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</si>
  <si>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</si>
  <si>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</si>
  <si>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</si>
  <si>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</si>
  <si>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</si>
  <si>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</si>
  <si>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</si>
  <si>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</si>
  <si>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</si>
  <si>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</si>
  <si>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</si>
  <si>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</si>
  <si>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</si>
  <si>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</si>
  <si>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</si>
  <si>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</si>
  <si>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</si>
  <si>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</si>
  <si>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</si>
  <si>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</si>
  <si>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</si>
  <si>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</si>
  <si>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</si>
  <si>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</si>
  <si>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</si>
  <si>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</si>
  <si>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</si>
  <si>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</si>
  <si>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</si>
  <si>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</si>
  <si>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</si>
  <si>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</si>
  <si>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</si>
  <si>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</si>
  <si>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</si>
  <si>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</si>
  <si>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</si>
  <si>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</si>
  <si>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</si>
  <si>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</si>
  <si>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</si>
  <si>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</si>
  <si>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</si>
  <si>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</si>
  <si>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</si>
  <si>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</si>
  <si>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</si>
  <si>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</si>
  <si>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</si>
  <si>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</si>
  <si>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</si>
  <si>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</si>
  <si>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</si>
  <si>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</si>
  <si>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</si>
  <si>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</si>
  <si>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</si>
  <si>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</si>
  <si>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</si>
  <si>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</si>
  <si>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</si>
  <si>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</si>
  <si>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</si>
  <si>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</si>
  <si>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</si>
  <si>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</si>
  <si>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</si>
  <si>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</si>
  <si>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</si>
  <si>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</si>
  <si>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</si>
  <si>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</si>
  <si>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</si>
  <si>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</si>
  <si>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</si>
  <si>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</si>
  <si>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</si>
  <si>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</si>
  <si>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</si>
  <si>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</si>
  <si>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</si>
  <si>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</si>
  <si>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</si>
  <si>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</si>
  <si>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</si>
  <si>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</si>
  <si>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</si>
  <si>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</si>
  <si>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</si>
  <si>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</si>
  <si>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</si>
  <si>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</si>
  <si>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</si>
  <si>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</si>
  <si>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</si>
  <si>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</si>
  <si>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</si>
  <si>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</si>
  <si>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</si>
  <si>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</si>
  <si>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</si>
  <si>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</si>
  <si>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</si>
  <si>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</si>
  <si>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</si>
  <si>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</si>
  <si>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</si>
  <si>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</si>
  <si>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</si>
  <si>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</si>
  <si>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</si>
  <si>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</si>
  <si>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</si>
  <si>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</si>
  <si>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</si>
  <si>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</si>
  <si>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</si>
  <si>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</si>
  <si>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</si>
  <si>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</si>
  <si>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</si>
  <si>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</si>
  <si>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</si>
  <si>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</si>
  <si>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</si>
  <si>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</si>
  <si>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</si>
  <si>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</si>
  <si>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</si>
  <si>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</si>
  <si>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</si>
  <si>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</si>
  <si>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</si>
  <si>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</si>
  <si>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</si>
  <si>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</si>
  <si>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</si>
  <si>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</si>
  <si>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</si>
  <si>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</si>
  <si>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</si>
  <si>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</si>
  <si>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</si>
  <si>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</si>
  <si>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</si>
  <si>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</si>
  <si>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</si>
  <si>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</si>
  <si>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</si>
  <si>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</si>
  <si>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</si>
  <si>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</si>
  <si>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</si>
  <si>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</si>
  <si>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</si>
  <si>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</si>
  <si>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</si>
  <si>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</si>
  <si>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</si>
  <si>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</si>
  <si>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</si>
  <si>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</si>
  <si>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</si>
  <si>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</si>
  <si>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</si>
  <si>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</si>
  <si>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</si>
  <si>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</si>
  <si>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</si>
  <si>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</si>
  <si>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</si>
  <si>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</si>
  <si>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</si>
  <si>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</si>
  <si>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</si>
  <si>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</si>
  <si>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</si>
  <si>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</si>
  <si>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</si>
  <si>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</si>
  <si>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</si>
  <si>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</si>
  <si>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</si>
  <si>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</si>
  <si>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</si>
  <si>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</si>
  <si>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</si>
  <si>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</si>
  <si>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</si>
  <si>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</si>
  <si>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</si>
  <si>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</si>
  <si>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</si>
  <si>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</si>
  <si>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</si>
  <si>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</si>
  <si>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</si>
  <si>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</si>
  <si>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</si>
  <si>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</si>
  <si>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</si>
  <si>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</si>
  <si>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</si>
  <si>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</si>
  <si>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</si>
  <si>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</si>
  <si>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</si>
  <si>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</si>
  <si>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</si>
  <si>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</si>
  <si>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</si>
  <si>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</si>
  <si>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</si>
  <si>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</si>
  <si>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</si>
  <si>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</si>
  <si>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</si>
  <si>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</si>
  <si>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</si>
  <si>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</si>
  <si>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</si>
  <si>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</si>
  <si>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</si>
  <si>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</si>
  <si>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</si>
  <si>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</si>
  <si>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</si>
  <si>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</si>
  <si>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</si>
  <si>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</si>
  <si>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</si>
  <si>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</si>
  <si>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</si>
  <si>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</si>
  <si>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</si>
  <si>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</si>
  <si>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</si>
  <si>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</si>
  <si>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</si>
  <si>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</si>
  <si>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</si>
  <si>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</si>
  <si>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</si>
  <si>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</si>
  <si>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</si>
  <si>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</si>
  <si>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</si>
  <si>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</si>
  <si>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</si>
  <si>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</si>
  <si>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</si>
  <si>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</si>
  <si>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</si>
  <si>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</si>
  <si>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</si>
  <si>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</si>
  <si>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</si>
  <si>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</si>
  <si>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</si>
  <si>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</si>
  <si>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</si>
  <si>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</si>
  <si>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</si>
  <si>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</si>
  <si>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</si>
  <si>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</si>
  <si>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</si>
  <si>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</si>
  <si>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</si>
  <si>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</si>
  <si>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</si>
  <si>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</si>
  <si>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</si>
  <si>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</si>
  <si>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</si>
  <si>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</si>
  <si>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</si>
  <si>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</si>
  <si>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</si>
  <si>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</si>
  <si>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</si>
  <si>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</si>
  <si>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</si>
  <si>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</si>
  <si>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</si>
  <si>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</si>
  <si>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</si>
  <si>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</si>
  <si>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</si>
  <si>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</si>
  <si>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</si>
  <si>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</si>
  <si>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</si>
  <si>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</si>
  <si>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</si>
  <si>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</si>
  <si>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</si>
  <si>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</si>
  <si>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</si>
  <si>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</si>
  <si>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</si>
  <si>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</si>
  <si>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</si>
  <si>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</si>
  <si>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</si>
  <si>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</si>
  <si>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</si>
  <si>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</si>
  <si>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</si>
  <si>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</si>
  <si>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</si>
  <si>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</si>
  <si>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</si>
  <si>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</si>
  <si>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</si>
  <si>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</si>
  <si>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</si>
  <si>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</si>
  <si>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</si>
  <si>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</si>
  <si>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</si>
  <si>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</si>
  <si>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</si>
  <si>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</si>
  <si>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</si>
  <si>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</si>
  <si>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</si>
  <si>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</si>
  <si>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</si>
  <si>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</si>
  <si>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</si>
  <si>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</si>
  <si>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</si>
  <si>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</si>
  <si>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</si>
  <si>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</si>
  <si>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</si>
  <si>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</si>
  <si>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</si>
  <si>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</si>
  <si>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</si>
  <si>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</si>
  <si>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</si>
  <si>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</si>
  <si>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</si>
  <si>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</si>
  <si>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</si>
  <si>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</si>
  <si>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</si>
  <si>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</si>
  <si>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</si>
  <si>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</si>
  <si>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</si>
  <si>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</si>
  <si>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</si>
  <si>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</si>
  <si>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</si>
  <si>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</si>
  <si>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</si>
  <si>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</si>
  <si>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</si>
  <si>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</si>
  <si>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</si>
  <si>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</si>
  <si>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</si>
  <si>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</si>
  <si>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</si>
  <si>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</si>
  <si>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</si>
  <si>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</si>
  <si>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</si>
  <si>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</si>
  <si>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</si>
  <si>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</si>
  <si>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</si>
  <si>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</si>
  <si>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</si>
  <si>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</si>
  <si>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</si>
  <si>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</si>
  <si>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</si>
  <si>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</si>
  <si>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</si>
  <si>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</si>
  <si>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</si>
  <si>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</si>
  <si>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</si>
  <si>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</si>
  <si>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</si>
  <si>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</si>
  <si>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</si>
  <si>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</si>
  <si>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</si>
  <si>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</si>
  <si>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</si>
  <si>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</si>
  <si>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</si>
  <si>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</si>
  <si>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</si>
  <si>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</si>
  <si>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</si>
  <si>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</si>
  <si>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</si>
  <si>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</si>
  <si>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</si>
  <si>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</si>
  <si>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</si>
  <si>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</si>
  <si>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</si>
  <si>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</si>
  <si>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</si>
  <si>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</si>
  <si>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</si>
  <si>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</si>
  <si>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</si>
  <si>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</si>
  <si>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</si>
  <si>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</si>
  <si>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</si>
  <si>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</si>
  <si>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</si>
  <si>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</si>
  <si>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</si>
  <si>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</si>
  <si>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</si>
  <si>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</si>
  <si>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</si>
  <si>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</si>
  <si>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</si>
  <si>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</si>
  <si>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</si>
  <si>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</si>
  <si>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</si>
  <si>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</si>
  <si>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</si>
  <si>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</si>
  <si>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</si>
  <si>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</si>
  <si>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</si>
  <si>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</si>
  <si>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</si>
  <si>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</si>
  <si>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</si>
  <si>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</si>
  <si>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</si>
  <si>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</si>
  <si>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</si>
  <si>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</si>
  <si>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</si>
  <si>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</si>
  <si>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</si>
  <si>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</si>
  <si>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</si>
  <si>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</si>
  <si>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</si>
  <si>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</si>
  <si>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</si>
  <si>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</si>
  <si>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</si>
  <si>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</si>
  <si>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</si>
  <si>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</si>
  <si>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</si>
  <si>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</si>
  <si>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</si>
  <si>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</si>
  <si>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</si>
  <si>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</si>
  <si>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</si>
  <si>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</si>
  <si>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</si>
  <si>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</si>
  <si>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</si>
  <si>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</si>
  <si>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</si>
  <si>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</si>
  <si>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</si>
  <si>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</si>
  <si>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</si>
  <si>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</si>
  <si>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</si>
  <si>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</si>
  <si>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</si>
  <si>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</si>
  <si>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</si>
  <si>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</si>
  <si>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</si>
  <si>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</si>
  <si>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</si>
  <si>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</si>
  <si>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</si>
  <si>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</si>
  <si>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</si>
  <si>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</si>
  <si>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</si>
  <si>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</si>
  <si>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</si>
  <si>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</si>
  <si>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</si>
  <si>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</si>
  <si>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</si>
  <si>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</si>
  <si>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</si>
  <si>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</si>
  <si>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</si>
  <si>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</si>
  <si>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</si>
  <si>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</si>
  <si>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</si>
  <si>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</si>
  <si>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</si>
  <si>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</si>
  <si>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</si>
  <si>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</si>
  <si>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</si>
  <si>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</si>
  <si>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</si>
  <si>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</si>
  <si>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</si>
  <si>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</si>
  <si>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</si>
  <si>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</si>
  <si>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</si>
  <si>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</si>
  <si>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</si>
  <si>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</si>
  <si>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</si>
  <si>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</si>
  <si>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</si>
  <si>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</si>
  <si>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</si>
  <si>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</si>
  <si>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</si>
  <si>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</si>
  <si>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</si>
  <si>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</si>
  <si>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</si>
  <si>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</si>
  <si>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</si>
  <si>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</si>
  <si>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</si>
  <si>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</si>
  <si>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</si>
  <si>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</si>
  <si>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</si>
  <si>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</si>
  <si>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</si>
  <si>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</si>
  <si>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</si>
  <si>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</si>
  <si>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</si>
  <si>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</si>
  <si>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</si>
  <si>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</si>
  <si>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</si>
  <si>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</si>
  <si>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</si>
  <si>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</si>
  <si>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</si>
  <si>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</si>
  <si>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</si>
  <si>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</si>
  <si>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</si>
  <si>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</si>
  <si>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</si>
  <si>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</si>
  <si>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</si>
  <si>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</si>
  <si>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</si>
  <si>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</si>
  <si>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</si>
  <si>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</si>
  <si>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</si>
  <si>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</si>
  <si>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</si>
  <si>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</si>
  <si>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</si>
  <si>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</si>
  <si>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</si>
  <si>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</si>
  <si>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</si>
  <si>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</si>
  <si>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</si>
  <si>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</si>
  <si>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</si>
  <si>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</si>
  <si>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</si>
  <si>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</si>
  <si>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</si>
  <si>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</si>
  <si>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</si>
  <si>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</si>
  <si>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</si>
  <si>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</si>
  <si>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</si>
  <si>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</si>
  <si>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</si>
  <si>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</si>
  <si>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</si>
  <si>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</si>
  <si>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</si>
  <si>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</si>
  <si>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</si>
  <si>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</si>
  <si>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</si>
  <si>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</si>
  <si>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</si>
  <si>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</si>
  <si>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</si>
  <si>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</si>
  <si>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</si>
  <si>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</si>
  <si>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</si>
  <si>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</si>
  <si>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</si>
  <si>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</si>
  <si>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</si>
  <si>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</si>
  <si>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</si>
  <si>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</si>
  <si>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</si>
  <si>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</si>
  <si>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</si>
  <si>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</si>
  <si>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</si>
  <si>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</si>
  <si>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</si>
  <si>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</si>
  <si>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</si>
  <si>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</si>
  <si>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</si>
  <si>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</si>
  <si>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</si>
  <si>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</si>
  <si>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</si>
  <si>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</si>
  <si>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</si>
  <si>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</si>
  <si>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</si>
  <si>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</si>
  <si>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</si>
  <si>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</si>
  <si>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</si>
  <si>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</si>
  <si>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</si>
  <si>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</si>
  <si>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</si>
  <si>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</si>
  <si>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</si>
  <si>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</si>
  <si>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</si>
  <si>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</si>
  <si>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</si>
  <si>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</si>
  <si>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</si>
  <si>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</si>
  <si>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</si>
  <si>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</si>
  <si>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</si>
  <si>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</si>
  <si>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</si>
  <si>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</si>
  <si>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</si>
  <si>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</si>
  <si>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</si>
  <si>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</si>
  <si>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</si>
  <si>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</si>
  <si>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</si>
  <si>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</si>
  <si>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</si>
  <si>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</si>
  <si>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</si>
  <si>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</si>
  <si>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</si>
  <si>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</si>
  <si>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</si>
  <si>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</si>
  <si>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</si>
  <si>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</si>
  <si>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</si>
  <si>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</si>
  <si>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</si>
  <si>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</si>
  <si>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</si>
  <si>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</si>
  <si>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</si>
  <si>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</si>
  <si>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</si>
  <si>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</si>
  <si>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</si>
  <si>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</si>
  <si>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</si>
  <si>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</si>
  <si>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</si>
  <si>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</si>
  <si>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</si>
  <si>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</si>
  <si>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</si>
  <si>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</si>
  <si>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</si>
  <si>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</si>
  <si>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</si>
  <si>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</si>
  <si>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</si>
  <si>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</si>
  <si>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</si>
  <si>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</si>
  <si>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</si>
  <si>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</si>
  <si>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</si>
  <si>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</si>
  <si>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</si>
  <si>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</si>
  <si>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</si>
  <si>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</si>
  <si>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</si>
  <si>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</si>
  <si>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</si>
  <si>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</si>
  <si>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</si>
  <si>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</si>
  <si>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</si>
  <si>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</si>
  <si>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</si>
  <si>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</si>
  <si>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</si>
  <si>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</si>
  <si>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</si>
  <si>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</si>
  <si>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</si>
  <si>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</si>
  <si>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</si>
  <si>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</si>
  <si>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</si>
  <si>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</si>
  <si>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</si>
  <si>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</si>
  <si>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</si>
  <si>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</si>
  <si>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</si>
  <si>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</si>
  <si>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</si>
  <si>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</si>
  <si>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</si>
  <si>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</si>
  <si>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</si>
  <si>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</si>
  <si>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</si>
  <si>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</si>
  <si>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</si>
  <si>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</si>
  <si>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</si>
  <si>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</si>
  <si>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</si>
  <si>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</si>
  <si>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</si>
  <si>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</si>
  <si>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</si>
  <si>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</si>
  <si>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</si>
  <si>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</si>
  <si>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</si>
  <si>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</si>
  <si>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</si>
  <si>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</si>
  <si>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</si>
  <si>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</si>
  <si>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</si>
  <si>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</si>
  <si>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</si>
  <si>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</si>
  <si>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</si>
  <si>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</si>
  <si>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</si>
  <si>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</si>
  <si>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</si>
  <si>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</si>
  <si>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</si>
  <si>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</si>
  <si>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</si>
  <si>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</si>
  <si>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</si>
  <si>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</si>
  <si>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</si>
  <si>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</si>
  <si>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</si>
  <si>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</si>
  <si>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</si>
  <si>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</si>
  <si>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</si>
  <si>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</si>
  <si>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</si>
  <si>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</si>
  <si>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</si>
  <si>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</si>
  <si>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</si>
  <si>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</si>
  <si>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</si>
  <si>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</si>
  <si>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</si>
  <si>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</si>
  <si>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</si>
  <si>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</si>
  <si>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</si>
  <si>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</si>
  <si>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</si>
  <si>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</si>
  <si>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</si>
  <si>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</si>
  <si>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</si>
  <si>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</si>
  <si>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</si>
  <si>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</si>
  <si>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</si>
  <si>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</si>
  <si>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</si>
  <si>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</si>
  <si>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</si>
  <si>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</si>
  <si>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</si>
  <si>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</si>
  <si>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</si>
  <si>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</si>
  <si>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</si>
  <si>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</si>
  <si>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</si>
  <si>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</si>
  <si>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</si>
  <si>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</si>
  <si>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</si>
  <si>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</si>
  <si>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</si>
  <si>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</si>
  <si>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</si>
  <si>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</si>
  <si>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</si>
  <si>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</si>
  <si>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</si>
  <si>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</si>
  <si>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</si>
  <si>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</si>
  <si>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</si>
  <si>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</si>
  <si>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</si>
  <si>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</si>
  <si>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</si>
  <si>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</si>
  <si>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</si>
  <si>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</si>
  <si>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</si>
  <si>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</si>
  <si>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</si>
  <si>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</si>
  <si>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</si>
  <si>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</si>
  <si>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</si>
  <si>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</si>
  <si>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</si>
  <si>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</si>
  <si>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</si>
  <si>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</si>
  <si>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</si>
  <si>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</si>
  <si>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</si>
  <si>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</si>
  <si>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</si>
  <si>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</si>
  <si>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</si>
  <si>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</si>
  <si>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</si>
  <si>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</si>
  <si>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</si>
  <si>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</si>
  <si>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</si>
  <si>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</si>
  <si>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</si>
  <si>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</si>
  <si>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</si>
  <si>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</si>
  <si>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</si>
  <si>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</si>
  <si>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</si>
  <si>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</si>
  <si>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</si>
  <si>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</si>
  <si>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</si>
  <si>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</si>
  <si>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</si>
  <si>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</si>
  <si>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</si>
  <si>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</si>
  <si>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</si>
  <si>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</si>
  <si>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</si>
  <si>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</si>
  <si>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</si>
  <si>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</si>
  <si>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</si>
  <si>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</si>
  <si>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</si>
  <si>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</si>
  <si>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</si>
  <si>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</si>
  <si>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</si>
  <si>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</si>
  <si>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</si>
  <si>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</si>
  <si>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</si>
  <si>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</si>
  <si>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</si>
  <si>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</si>
  <si>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</si>
  <si>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</si>
  <si>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</si>
  <si>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</si>
  <si>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</si>
  <si>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</si>
  <si>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</si>
  <si>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</si>
  <si>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</si>
  <si>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</si>
  <si>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</si>
  <si>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</si>
  <si>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</si>
  <si>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</si>
  <si>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</si>
  <si>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</si>
  <si>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</si>
  <si>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</si>
  <si>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</si>
  <si>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</si>
  <si>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</si>
  <si>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</si>
  <si>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</si>
  <si>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</si>
  <si>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</si>
  <si>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</si>
  <si>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</si>
  <si>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</si>
  <si>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</si>
  <si>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</si>
  <si>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</si>
  <si>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</si>
  <si>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</si>
  <si>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</si>
  <si>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</si>
  <si>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</si>
  <si>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</si>
  <si>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</si>
  <si>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</si>
  <si>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</si>
  <si>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</si>
  <si>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</si>
  <si>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</si>
  <si>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</si>
  <si>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</si>
  <si>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</si>
  <si>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</si>
  <si>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</si>
  <si>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</si>
  <si>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</si>
  <si>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</si>
  <si>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</si>
  <si>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</si>
  <si>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</si>
  <si>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</si>
  <si>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</si>
  <si>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</si>
  <si>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</si>
  <si>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</si>
  <si>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</si>
  <si>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</si>
  <si>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</si>
  <si>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</si>
  <si>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</si>
  <si>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</si>
  <si>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</si>
  <si>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</si>
  <si>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</si>
  <si>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</si>
  <si>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</si>
  <si>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</si>
  <si>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</si>
  <si>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</si>
  <si>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</si>
  <si>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</si>
  <si>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</si>
  <si>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</si>
  <si>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</si>
  <si>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</si>
  <si>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</si>
  <si>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</si>
  <si>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</si>
  <si>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</si>
  <si>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</si>
  <si>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</si>
  <si>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</si>
  <si>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</si>
  <si>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</si>
  <si>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</si>
  <si>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</si>
  <si>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</si>
  <si>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</si>
  <si>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</si>
  <si>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</si>
  <si>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</si>
  <si>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</si>
  <si>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</si>
  <si>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</si>
  <si>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</si>
  <si>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</si>
  <si>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</si>
  <si>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</si>
  <si>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</si>
  <si>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</si>
  <si>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</si>
  <si>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</si>
  <si>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</si>
  <si>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</si>
  <si>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</si>
  <si>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</si>
  <si>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</si>
  <si>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</si>
  <si>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</si>
  <si>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</si>
  <si>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</si>
  <si>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</si>
  <si>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</si>
  <si>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</si>
  <si>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</si>
  <si>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</si>
  <si>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</si>
  <si>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</si>
  <si>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</si>
  <si>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</si>
  <si>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</si>
  <si>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</si>
  <si>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</si>
  <si>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</si>
  <si>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</si>
  <si>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</si>
  <si>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</si>
  <si>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</si>
  <si>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</si>
  <si>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</si>
  <si>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</si>
  <si>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</si>
  <si>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</si>
  <si>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</si>
  <si>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</si>
  <si>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</si>
  <si>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</si>
  <si>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</si>
  <si>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</si>
  <si>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</si>
  <si>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</si>
  <si>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</si>
  <si>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</si>
  <si>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</si>
  <si>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</si>
  <si>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</si>
  <si>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</si>
  <si>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</si>
  <si>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</si>
  <si>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</si>
  <si>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</si>
  <si>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</si>
  <si>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</si>
  <si>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</si>
  <si>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</si>
  <si>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</si>
  <si>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</si>
  <si>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</si>
  <si>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</si>
  <si>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</si>
  <si>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</si>
  <si>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</si>
  <si>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</si>
  <si>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</si>
  <si>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</si>
  <si>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</si>
  <si>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</si>
  <si>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</si>
  <si>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</si>
  <si>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</si>
  <si>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</si>
  <si>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</si>
  <si>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</si>
  <si>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</si>
  <si>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</si>
  <si>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</si>
  <si>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</si>
  <si>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</si>
  <si>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</si>
  <si>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</si>
  <si>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</si>
  <si>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</si>
  <si>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</si>
  <si>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</si>
  <si>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</si>
  <si>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</si>
  <si>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</si>
  <si>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</si>
  <si>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</si>
  <si>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</si>
  <si>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</si>
  <si>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</si>
  <si>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</si>
  <si>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</si>
  <si>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</si>
  <si>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</si>
  <si>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</si>
  <si>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</si>
  <si>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</si>
  <si>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</si>
  <si>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</si>
  <si>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</si>
  <si>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</si>
  <si>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</si>
  <si>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</si>
  <si>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</si>
  <si>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</si>
  <si>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</si>
  <si>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</si>
  <si>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</si>
  <si>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</si>
  <si>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</si>
  <si>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</si>
  <si>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</si>
  <si>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</si>
  <si>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</si>
  <si>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</si>
  <si>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</si>
  <si>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</si>
  <si>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</si>
  <si>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</si>
  <si>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</si>
  <si>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</si>
  <si>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</si>
  <si>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</si>
  <si>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</si>
  <si>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</si>
  <si>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</si>
  <si>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</si>
  <si>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</si>
  <si>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</si>
  <si>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</si>
  <si>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</si>
  <si>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</si>
  <si>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</si>
  <si>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</si>
  <si>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</si>
  <si>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</si>
  <si>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</si>
  <si>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</si>
  <si>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</si>
  <si>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</si>
  <si>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</si>
  <si>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</si>
  <si>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</si>
  <si>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</si>
  <si>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</si>
  <si>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</si>
  <si>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</si>
  <si>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</si>
  <si>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</si>
  <si>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</si>
  <si>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</si>
  <si>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</si>
  <si>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</si>
  <si>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</si>
  <si>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</si>
  <si>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</si>
  <si>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</si>
  <si>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</si>
  <si>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</si>
  <si>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</si>
  <si>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</si>
  <si>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</si>
  <si>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</si>
  <si>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</si>
  <si>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</si>
  <si>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</si>
  <si>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</si>
  <si>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</si>
  <si>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</si>
  <si>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</si>
  <si>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</si>
  <si>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</si>
  <si>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</si>
  <si>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</si>
  <si>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</si>
  <si>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</si>
  <si>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</si>
  <si>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</si>
  <si>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</si>
  <si>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</si>
  <si>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</si>
  <si>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</si>
  <si>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</si>
  <si>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</si>
  <si>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</si>
  <si>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</si>
  <si>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</si>
  <si>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</si>
  <si>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</si>
  <si>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</si>
  <si>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</si>
  <si>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</si>
  <si>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</si>
  <si>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</si>
  <si>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</si>
  <si>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</si>
  <si>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</si>
  <si>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</si>
  <si>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</si>
  <si>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</si>
  <si>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</si>
  <si>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</si>
  <si>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</si>
  <si>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</si>
  <si>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</si>
  <si>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</si>
  <si>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</si>
  <si>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</si>
  <si>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</si>
  <si>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</si>
  <si>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</si>
  <si>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</si>
  <si>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</si>
  <si>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</si>
  <si>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</si>
  <si>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</si>
  <si>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</si>
  <si>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</si>
  <si>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</si>
  <si>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</si>
  <si>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</si>
  <si>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</si>
  <si>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</si>
  <si>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</si>
  <si>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</si>
  <si>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</si>
  <si>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</si>
  <si>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</si>
  <si>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</si>
  <si>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</si>
  <si>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</si>
  <si>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</si>
  <si>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</si>
  <si>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</si>
  <si>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</si>
  <si>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</si>
  <si>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</si>
  <si>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</si>
  <si>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</si>
  <si>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</si>
  <si>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</si>
  <si>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</si>
  <si>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</si>
  <si>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</si>
  <si>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</si>
  <si>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</si>
  <si>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</si>
  <si>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</si>
  <si>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</si>
  <si>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</si>
  <si>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</si>
  <si>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</si>
  <si>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</si>
  <si>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</si>
  <si>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</si>
  <si>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</si>
  <si>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</si>
  <si>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</si>
  <si>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</si>
  <si>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</si>
  <si>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</si>
  <si>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</si>
  <si>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</si>
  <si>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</si>
  <si>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</si>
  <si>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</si>
  <si>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</si>
  <si>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</si>
  <si>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</si>
  <si>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</si>
  <si>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</si>
  <si>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</si>
  <si>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</si>
  <si>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</si>
  <si>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</si>
  <si>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</si>
  <si>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</si>
  <si>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</si>
  <si>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</si>
  <si>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</si>
  <si>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</si>
  <si>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</si>
  <si>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</si>
  <si>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</si>
  <si>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</si>
  <si>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</si>
  <si>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</si>
  <si>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</si>
  <si>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</si>
  <si>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</si>
  <si>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</si>
  <si>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</si>
  <si>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</si>
  <si>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</si>
  <si>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</si>
  <si>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</si>
  <si>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</si>
  <si>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</si>
  <si>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</si>
  <si>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</si>
  <si>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</si>
  <si>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</si>
  <si>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</si>
  <si>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</si>
  <si>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</si>
  <si>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</si>
  <si>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</si>
  <si>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</si>
  <si>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</si>
  <si>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</si>
  <si>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</si>
  <si>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</si>
  <si>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</si>
  <si>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</si>
  <si>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</si>
  <si>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</si>
  <si>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</si>
  <si>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</si>
  <si>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</si>
  <si>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</si>
  <si>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</si>
  <si>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</si>
  <si>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</si>
  <si>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</si>
  <si>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</si>
  <si>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</si>
  <si>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</si>
  <si>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</si>
  <si>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</si>
  <si>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</si>
  <si>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</si>
  <si>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</si>
  <si>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</si>
  <si>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</si>
  <si>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</si>
  <si>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</si>
  <si>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</si>
  <si>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</si>
  <si>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</si>
  <si>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</si>
  <si>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</si>
  <si>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</si>
  <si>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</si>
  <si>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</si>
  <si>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</si>
  <si>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</si>
  <si>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</si>
  <si>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</si>
  <si>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</si>
  <si>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</si>
  <si>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</si>
  <si>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</si>
  <si>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</si>
  <si>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</si>
  <si>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</si>
  <si>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</si>
  <si>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</si>
  <si>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</si>
  <si>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</si>
  <si>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</si>
  <si>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</si>
  <si>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</si>
  <si>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</si>
  <si>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</si>
  <si>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</si>
  <si>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</si>
  <si>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</si>
  <si>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</si>
  <si>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</si>
  <si>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</si>
  <si>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</si>
  <si>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</si>
  <si>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</si>
  <si>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</si>
  <si>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</si>
  <si>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</si>
  <si>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</si>
  <si>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</si>
  <si>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</si>
  <si>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</si>
  <si>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</si>
  <si>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</si>
  <si>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</si>
  <si>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</si>
  <si>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</si>
  <si>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</si>
  <si>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</si>
  <si>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</si>
  <si>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</si>
  <si>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</si>
  <si>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</si>
  <si>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</si>
  <si>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</si>
  <si>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</si>
  <si>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</si>
  <si>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</si>
  <si>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</si>
  <si>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</si>
  <si>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</si>
  <si>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</si>
  <si>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</si>
  <si>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</si>
  <si>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</si>
  <si>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</si>
  <si>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</si>
  <si>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</si>
  <si>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</si>
  <si>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</si>
  <si>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</si>
  <si>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</si>
  <si>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</si>
  <si>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</si>
  <si>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</si>
  <si>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</si>
  <si>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</si>
  <si>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</si>
  <si>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</si>
  <si>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</si>
  <si>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</si>
  <si>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</si>
  <si>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</si>
  <si>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</si>
  <si>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</si>
  <si>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</si>
  <si>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</si>
  <si>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</si>
  <si>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</si>
  <si>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</si>
  <si>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</si>
  <si>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</si>
  <si>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</si>
  <si>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</si>
  <si>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</si>
  <si>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</si>
  <si>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</si>
  <si>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</si>
  <si>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</si>
  <si>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</si>
  <si>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</si>
  <si>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</si>
  <si>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</si>
  <si>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</si>
  <si>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</si>
  <si>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</si>
  <si>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</si>
  <si>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</si>
  <si>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</si>
  <si>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</si>
  <si>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</si>
  <si>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</si>
  <si>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</si>
  <si>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</si>
  <si>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</si>
  <si>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</si>
  <si>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</si>
  <si>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</si>
  <si>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</si>
  <si>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</si>
  <si>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</si>
  <si>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</si>
  <si>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</si>
  <si>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</si>
  <si>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</si>
  <si>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</si>
  <si>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</si>
  <si>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</si>
  <si>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</si>
  <si>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</si>
  <si>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</si>
  <si>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</si>
  <si>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</si>
  <si>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</si>
  <si>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</si>
  <si>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</si>
  <si>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</si>
  <si>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</si>
  <si>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</si>
  <si>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</si>
  <si>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</si>
  <si>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</si>
  <si>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</si>
  <si>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</si>
  <si>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</si>
  <si>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</si>
  <si>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</si>
  <si>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</si>
  <si>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</si>
  <si>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</si>
  <si>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</si>
  <si>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</si>
  <si>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</si>
  <si>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</si>
  <si>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</si>
  <si>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</si>
  <si>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</si>
  <si>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</si>
  <si>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</si>
  <si>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</si>
  <si>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</si>
  <si>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</si>
  <si>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</si>
  <si>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</si>
  <si>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</si>
  <si>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</si>
  <si>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</si>
  <si>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</si>
  <si>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</si>
  <si>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</si>
  <si>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</si>
  <si>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</si>
  <si>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</si>
  <si>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</si>
  <si>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</si>
  <si>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</si>
  <si>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</si>
  <si>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</si>
  <si>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</si>
  <si>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</si>
  <si>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</si>
  <si>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</si>
  <si>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</si>
  <si>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</si>
  <si>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</si>
  <si>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</si>
  <si>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</si>
  <si>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</si>
  <si>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</si>
  <si>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</si>
  <si>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</si>
  <si>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</si>
  <si>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</si>
  <si>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</si>
  <si>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</si>
  <si>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</si>
  <si>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</si>
  <si>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</si>
  <si>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</si>
  <si>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</si>
  <si>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</si>
  <si>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</si>
  <si>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</si>
  <si>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</si>
  <si>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</si>
  <si>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</si>
  <si>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</si>
  <si>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</si>
  <si>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</si>
  <si>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</si>
  <si>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</si>
  <si>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</si>
  <si>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</si>
  <si>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</si>
  <si>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</si>
  <si>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</si>
  <si>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</si>
  <si>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</si>
  <si>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</si>
  <si>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</si>
  <si>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</si>
  <si>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</si>
  <si>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</si>
  <si>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</si>
  <si>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</si>
  <si>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</si>
  <si>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</si>
  <si>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</si>
  <si>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</si>
  <si>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</si>
  <si>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</si>
  <si>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</si>
  <si>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</si>
  <si>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</si>
  <si>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</si>
  <si>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</si>
  <si>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</si>
  <si>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</si>
  <si>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</si>
  <si>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</si>
  <si>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</si>
  <si>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</si>
  <si>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</si>
  <si>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</si>
  <si>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</si>
  <si>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</si>
  <si>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</si>
  <si>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</si>
  <si>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</si>
  <si>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</si>
  <si>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</si>
  <si>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</si>
  <si>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</si>
  <si>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</si>
  <si>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</si>
  <si>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</si>
  <si>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</si>
  <si>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</si>
  <si>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</si>
  <si>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</si>
  <si>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</si>
  <si>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</si>
  <si>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</si>
  <si>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</si>
  <si>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</si>
  <si>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</si>
  <si>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</si>
  <si>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</si>
  <si>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</si>
  <si>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</si>
  <si>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</si>
  <si>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</si>
  <si>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</si>
  <si>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</si>
  <si>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</si>
  <si>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</si>
  <si>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</si>
  <si>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</si>
  <si>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</si>
  <si>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</si>
  <si>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</si>
  <si>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</si>
  <si>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</si>
  <si>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</si>
  <si>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</si>
  <si>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</si>
  <si>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</si>
  <si>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</si>
  <si>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</si>
  <si>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</si>
  <si>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</si>
  <si>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</si>
  <si>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</si>
  <si>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</si>
  <si>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</si>
  <si>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</si>
  <si>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</si>
  <si>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</si>
  <si>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</si>
  <si>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</si>
  <si>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</si>
  <si>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</si>
  <si>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</si>
  <si>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</si>
  <si>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</si>
  <si>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</si>
  <si>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</si>
  <si>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</si>
  <si>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</si>
  <si>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</si>
  <si>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</si>
  <si>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</si>
  <si>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</si>
  <si>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</si>
  <si>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</si>
  <si>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</si>
  <si>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</si>
  <si>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</si>
  <si>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</si>
  <si>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</si>
  <si>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</si>
  <si>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</si>
  <si>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</si>
  <si>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</si>
  <si>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</si>
  <si>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</si>
  <si>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</si>
  <si>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</si>
  <si>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</si>
  <si>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</si>
  <si>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</si>
  <si>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</si>
  <si>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</si>
  <si>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</si>
  <si>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</si>
  <si>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</si>
  <si>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</si>
  <si>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</si>
  <si>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</si>
  <si>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</si>
  <si>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</si>
  <si>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</si>
  <si>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</si>
  <si>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</si>
  <si>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</si>
  <si>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</si>
  <si>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</si>
  <si>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</si>
  <si>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</si>
  <si>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</si>
  <si>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</si>
  <si>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</si>
  <si>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</si>
  <si>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</si>
  <si>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</si>
  <si>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</si>
  <si>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</si>
  <si>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</si>
  <si>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</si>
  <si>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</si>
  <si>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</si>
  <si>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</si>
  <si>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</si>
  <si>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</si>
  <si>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</si>
  <si>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</si>
  <si>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</si>
  <si>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</si>
  <si>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</si>
  <si>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</si>
  <si>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</si>
  <si>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</si>
  <si>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</si>
  <si>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</si>
  <si>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</si>
  <si>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</si>
  <si>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</si>
  <si>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</si>
  <si>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</si>
  <si>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</si>
  <si>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</si>
  <si>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</si>
  <si>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</si>
  <si>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</si>
  <si>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</si>
  <si>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</si>
  <si>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</si>
  <si>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</si>
  <si>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</si>
  <si>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</si>
  <si>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</si>
  <si>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</si>
  <si>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</si>
  <si>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</si>
  <si>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</si>
  <si>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</si>
  <si>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</si>
  <si>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</si>
  <si>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</si>
  <si>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</si>
  <si>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</si>
  <si>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</si>
  <si>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</si>
  <si>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</si>
  <si>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</si>
  <si>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</si>
  <si>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</si>
  <si>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</si>
  <si>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</si>
  <si>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</si>
  <si>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</si>
  <si>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</si>
  <si>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</si>
  <si>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</si>
  <si>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</si>
  <si>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</si>
  <si>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</si>
  <si>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</si>
  <si>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</si>
  <si>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</si>
  <si>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</si>
  <si>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</si>
  <si>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</si>
  <si>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</si>
  <si>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</si>
  <si>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</si>
  <si>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</si>
  <si>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</si>
  <si>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</si>
  <si>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</si>
  <si>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</si>
  <si>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</si>
  <si>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</si>
  <si>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</si>
  <si>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</si>
  <si>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</si>
  <si>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</si>
  <si>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</si>
  <si>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</si>
  <si>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</si>
  <si>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</si>
  <si>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</si>
  <si>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</si>
  <si>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</si>
  <si>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</si>
  <si>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</si>
  <si>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</si>
  <si>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</si>
  <si>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</si>
  <si>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</si>
  <si>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</si>
  <si>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</si>
  <si>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</si>
  <si>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</si>
  <si>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</si>
  <si>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</si>
  <si>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</si>
  <si>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</si>
  <si>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</si>
  <si>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</si>
  <si>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</si>
  <si>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</si>
  <si>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</si>
  <si>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</si>
  <si>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</si>
  <si>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</si>
  <si>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</si>
  <si>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</si>
  <si>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</si>
  <si>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</si>
  <si>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</si>
  <si>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</si>
  <si>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</si>
  <si>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</si>
  <si>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</si>
  <si>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</si>
  <si>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</si>
  <si>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</si>
  <si>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</si>
  <si>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</si>
  <si>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</si>
  <si>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</si>
  <si>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</si>
  <si>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</si>
  <si>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</si>
  <si>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</si>
  <si>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</si>
  <si>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</si>
  <si>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</si>
  <si>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</si>
  <si>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</si>
  <si>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</si>
  <si>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</si>
  <si>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</si>
  <si>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</si>
  <si>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</si>
  <si>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</si>
  <si>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</si>
  <si>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</si>
  <si>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</si>
  <si>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</si>
  <si>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</si>
  <si>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</si>
  <si>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</si>
  <si>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</si>
  <si>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</si>
  <si>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</si>
  <si>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</si>
  <si>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</si>
  <si>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</si>
  <si>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</si>
  <si>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</si>
  <si>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</si>
  <si>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</si>
  <si>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</si>
  <si>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</si>
  <si>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</si>
  <si>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</si>
  <si>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</si>
  <si>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</si>
  <si>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</si>
  <si>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</si>
  <si>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</si>
  <si>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</si>
  <si>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</si>
  <si>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</si>
  <si>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</si>
  <si>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</si>
  <si>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</si>
  <si>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</si>
  <si>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</si>
  <si>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</si>
  <si>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</si>
  <si>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</si>
  <si>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</si>
  <si>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</si>
  <si>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</si>
  <si>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</si>
  <si>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</si>
  <si>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</si>
  <si>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</si>
  <si>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</si>
  <si>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</si>
  <si>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</si>
  <si>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</si>
  <si>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</si>
  <si>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</si>
  <si>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</si>
  <si>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</si>
  <si>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</si>
  <si>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</si>
  <si>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</si>
  <si>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</si>
  <si>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</si>
  <si>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</si>
  <si>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</si>
  <si>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</si>
  <si>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</si>
  <si>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</si>
  <si>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</si>
  <si>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</si>
  <si>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</si>
  <si>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</si>
  <si>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</si>
  <si>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</si>
  <si>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</si>
  <si>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</si>
  <si>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</si>
  <si>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</si>
  <si>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</si>
  <si>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</si>
  <si>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</si>
  <si>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</si>
  <si>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</si>
  <si>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</si>
  <si>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</si>
  <si>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</si>
  <si>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</si>
  <si>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</si>
  <si>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</si>
  <si>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</si>
  <si>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</si>
  <si>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</si>
  <si>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</si>
  <si>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</si>
  <si>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</si>
  <si>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</si>
  <si>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</si>
  <si>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</si>
  <si>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</si>
  <si>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</si>
  <si>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</si>
  <si>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</si>
  <si>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</si>
  <si>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</si>
  <si>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</si>
  <si>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</si>
  <si>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</si>
  <si>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</si>
  <si>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</si>
  <si>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</si>
  <si>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</si>
  <si>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</si>
  <si>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</si>
  <si>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</si>
  <si>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</si>
  <si>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</si>
  <si>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</si>
  <si>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</si>
  <si>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</si>
  <si>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</si>
  <si>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</si>
  <si>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</si>
  <si>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</si>
  <si>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</si>
  <si>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</si>
  <si>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</si>
  <si>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</si>
  <si>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</si>
  <si>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</si>
  <si>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</si>
  <si>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</si>
  <si>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</si>
  <si>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</si>
  <si>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</si>
  <si>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</si>
  <si>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</si>
  <si>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</si>
  <si>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</si>
  <si>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</si>
  <si>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</si>
  <si>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</si>
  <si>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</si>
  <si>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</si>
  <si>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</si>
  <si>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</si>
  <si>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</si>
  <si>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</si>
  <si>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</si>
  <si>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</si>
  <si>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</si>
  <si>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</si>
  <si>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</si>
  <si>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</si>
  <si>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</si>
  <si>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</si>
  <si>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</si>
  <si>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</si>
  <si>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</si>
  <si>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</si>
  <si>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</si>
  <si>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</si>
  <si>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</si>
  <si>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</si>
  <si>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</si>
  <si>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</si>
  <si>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</si>
  <si>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</si>
  <si>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</si>
  <si>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</si>
  <si>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</si>
  <si>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</si>
  <si>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</si>
  <si>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</si>
  <si>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</si>
  <si>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</si>
  <si>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</si>
  <si>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</si>
  <si>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</si>
  <si>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</si>
  <si>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</si>
  <si>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</si>
  <si>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</si>
  <si>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</si>
  <si>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</si>
  <si>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</si>
  <si>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</si>
  <si>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</si>
  <si>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</si>
  <si>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</si>
  <si>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</si>
  <si>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</si>
  <si>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</si>
  <si>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</si>
  <si>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</si>
  <si>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</si>
  <si>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</si>
  <si>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</si>
  <si>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</si>
  <si>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</si>
  <si>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</si>
  <si>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</si>
  <si>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</si>
  <si>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</si>
  <si>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</si>
  <si>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</si>
  <si>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</si>
  <si>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</si>
  <si>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</si>
  <si>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</si>
  <si>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</si>
  <si>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</si>
  <si>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</si>
  <si>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</si>
  <si>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</si>
  <si>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</si>
  <si>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</si>
  <si>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</si>
  <si>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</si>
  <si>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</si>
  <si>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</si>
  <si>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</si>
  <si>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</si>
  <si>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</si>
  <si>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</si>
  <si>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</si>
  <si>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</si>
  <si>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</si>
  <si>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</si>
  <si>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</si>
  <si>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</si>
  <si>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</si>
  <si>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</si>
  <si>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</si>
  <si>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</si>
  <si>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</si>
  <si>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</si>
  <si>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</si>
  <si>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</si>
  <si>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</si>
  <si>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</si>
  <si>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</si>
  <si>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</si>
  <si>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</si>
  <si>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</si>
  <si>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</si>
  <si>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</si>
  <si>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</si>
  <si>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</si>
  <si>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</si>
  <si>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</si>
  <si>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</si>
  <si>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</si>
  <si>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</si>
  <si>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</si>
  <si>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</si>
  <si>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</si>
  <si>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</si>
  <si>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</si>
  <si>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</si>
  <si>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</si>
  <si>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</si>
  <si>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</si>
  <si>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</si>
  <si>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</si>
  <si>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</si>
  <si>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</si>
  <si>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</si>
  <si>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</si>
  <si>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</si>
  <si>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</si>
  <si>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</si>
  <si>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</si>
  <si>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</si>
  <si>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</si>
  <si>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</si>
  <si>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</si>
  <si>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</si>
  <si>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</si>
  <si>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</si>
  <si>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</si>
  <si>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</si>
  <si>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</si>
  <si>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</si>
  <si>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</si>
  <si>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</si>
  <si>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</si>
  <si>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</si>
  <si>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</si>
  <si>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</si>
  <si>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</si>
  <si>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</si>
  <si>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</si>
  <si>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</si>
  <si>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</si>
  <si>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</si>
  <si>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</si>
  <si>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</si>
  <si>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</si>
  <si>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</si>
  <si>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</si>
  <si>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</si>
  <si>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</si>
  <si>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</si>
  <si>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</si>
  <si>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</si>
  <si>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</si>
  <si>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</si>
  <si>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</si>
  <si>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</si>
  <si>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</si>
  <si>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</si>
  <si>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</si>
  <si>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</si>
  <si>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</si>
  <si>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</si>
  <si>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</si>
  <si>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</si>
  <si>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</si>
  <si>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</si>
  <si>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</si>
  <si>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</si>
  <si>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</si>
  <si>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</si>
  <si>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</si>
  <si>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</si>
  <si>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</si>
  <si>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</si>
  <si>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</si>
  <si>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</si>
  <si>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</si>
  <si>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</si>
  <si>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</si>
  <si>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</si>
  <si>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</si>
  <si>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</si>
  <si>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</si>
  <si>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</si>
  <si>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</si>
  <si>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</si>
  <si>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</si>
  <si>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</si>
  <si>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</si>
  <si>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</si>
  <si>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</si>
  <si>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</si>
  <si>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</si>
  <si>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</si>
  <si>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</si>
  <si>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</si>
  <si>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</si>
  <si>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</si>
  <si>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</si>
  <si>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</si>
  <si>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</si>
  <si>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</si>
  <si>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</si>
  <si>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</si>
  <si>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</si>
  <si>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</si>
  <si>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</si>
  <si>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</si>
  <si>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</si>
  <si>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</si>
  <si>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</si>
  <si>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</si>
  <si>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</si>
  <si>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</si>
  <si>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</si>
  <si>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</si>
  <si>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</si>
  <si>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</si>
  <si>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</si>
  <si>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</si>
  <si>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</si>
  <si>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</si>
  <si>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</si>
  <si>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</si>
  <si>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</si>
  <si>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</si>
  <si>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</si>
  <si>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</si>
  <si>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</si>
  <si>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</si>
  <si>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</si>
  <si>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</si>
  <si>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</si>
  <si>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</si>
  <si>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</si>
  <si>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</si>
  <si>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</si>
  <si>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</si>
  <si>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</si>
  <si>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</si>
  <si>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</si>
  <si>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</si>
  <si>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</si>
  <si>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</si>
  <si>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</si>
  <si>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</si>
  <si>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</si>
  <si>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</si>
  <si>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</si>
  <si>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</si>
  <si>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</si>
  <si>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</si>
  <si>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</si>
  <si>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</si>
  <si>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</si>
  <si>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</si>
  <si>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</si>
  <si>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</si>
  <si>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</si>
  <si>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</si>
  <si>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</si>
  <si>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</si>
  <si>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</si>
  <si>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</si>
  <si>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</si>
  <si>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</si>
  <si>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</si>
  <si>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</si>
  <si>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</si>
  <si>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</si>
  <si>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</si>
  <si>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</si>
  <si>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</si>
  <si>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</si>
  <si>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</si>
  <si>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</si>
  <si>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</si>
  <si>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</si>
  <si>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</si>
  <si>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</si>
  <si>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</si>
  <si>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</si>
  <si>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</si>
  <si>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</si>
  <si>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</si>
  <si>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</si>
  <si>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</si>
  <si>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</si>
  <si>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</si>
  <si>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</si>
  <si>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</si>
  <si>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</si>
  <si>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</si>
  <si>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</si>
  <si>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</si>
  <si>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</si>
  <si>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</si>
  <si>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</si>
  <si>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</si>
  <si>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</si>
  <si>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</si>
  <si>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</si>
  <si>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</si>
  <si>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</si>
  <si>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</si>
  <si>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</si>
  <si>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</si>
  <si>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</si>
  <si>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</si>
  <si>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</si>
  <si>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</si>
  <si>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</si>
  <si>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</si>
  <si>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</si>
  <si>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</si>
  <si>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</si>
  <si>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</si>
  <si>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</si>
  <si>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</si>
  <si>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</si>
  <si>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</si>
  <si>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</si>
  <si>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</si>
  <si>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</si>
  <si>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</si>
  <si>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</si>
  <si>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</si>
  <si>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</si>
  <si>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</si>
  <si>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</si>
  <si>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</si>
  <si>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</si>
  <si>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</si>
  <si>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</si>
  <si>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</si>
  <si>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</si>
  <si>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</si>
  <si>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</si>
  <si>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</si>
  <si>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</si>
  <si>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</si>
  <si>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</si>
  <si>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</si>
  <si>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</si>
  <si>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</si>
  <si>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</si>
  <si>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</si>
  <si>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</si>
  <si>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</si>
  <si>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</si>
  <si>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</si>
  <si>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</si>
  <si>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</si>
  <si>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</si>
  <si>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</si>
  <si>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</si>
  <si>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</si>
  <si>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</si>
  <si>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</si>
  <si>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</si>
  <si>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</si>
  <si>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</si>
  <si>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</si>
  <si>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</si>
  <si>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</si>
  <si>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</si>
  <si>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</si>
  <si>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</si>
  <si>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</si>
  <si>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</si>
  <si>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</si>
  <si>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</si>
  <si>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</si>
  <si>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</si>
  <si>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</si>
  <si>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</si>
  <si>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</si>
  <si>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</si>
  <si>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</si>
  <si>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</si>
  <si>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</si>
  <si>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</si>
  <si>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</si>
  <si>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</si>
  <si>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</si>
  <si>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</si>
  <si>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</si>
  <si>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</si>
  <si>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</si>
  <si>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</si>
  <si>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</si>
  <si>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</si>
  <si>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</si>
  <si>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</si>
  <si>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</si>
  <si>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</si>
  <si>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</si>
  <si>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</si>
  <si>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</si>
  <si>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</si>
  <si>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</si>
  <si>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</si>
  <si>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</si>
  <si>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</si>
  <si>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</si>
  <si>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</si>
  <si>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</si>
  <si>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</si>
  <si>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</si>
  <si>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</si>
  <si>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</si>
  <si>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</si>
  <si>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</si>
  <si>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</si>
  <si>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</si>
  <si>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</si>
  <si>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</si>
  <si>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</si>
  <si>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</si>
  <si>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</si>
  <si>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</si>
  <si>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</si>
  <si>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</si>
  <si>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</si>
  <si>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</si>
  <si>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</si>
  <si>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</si>
  <si>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</si>
  <si>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</si>
  <si>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</si>
  <si>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</si>
  <si>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</si>
  <si>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</si>
  <si>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</si>
  <si>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</si>
  <si>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</si>
  <si>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</si>
  <si>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</si>
  <si>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</si>
  <si>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</si>
  <si>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</si>
  <si>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</si>
  <si>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</si>
  <si>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</si>
  <si>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</si>
  <si>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</si>
  <si>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</si>
  <si>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</si>
  <si>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</si>
  <si>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</si>
  <si>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</si>
  <si>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</si>
  <si>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</si>
  <si>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</si>
  <si>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</si>
  <si>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</si>
  <si>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</si>
  <si>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</si>
  <si>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</si>
  <si>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</si>
  <si>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</si>
  <si>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</si>
  <si>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</si>
  <si>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</si>
  <si>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</si>
  <si>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</si>
  <si>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</si>
  <si>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</si>
  <si>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</si>
  <si>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</si>
  <si>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</si>
  <si>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</si>
  <si>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</si>
  <si>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</si>
  <si>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</si>
  <si>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</si>
  <si>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</si>
  <si>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</si>
  <si>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</si>
  <si>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</si>
  <si>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</si>
  <si>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</si>
  <si>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</si>
  <si>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</si>
  <si>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</si>
  <si>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</si>
  <si>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</si>
  <si>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</si>
  <si>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</si>
  <si>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</si>
  <si>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</si>
  <si>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</si>
  <si>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</si>
  <si>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</si>
  <si>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</si>
  <si>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</si>
  <si>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</si>
  <si>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</si>
  <si>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</si>
  <si>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</si>
  <si>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</si>
  <si>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</si>
  <si>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</si>
  <si>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</si>
  <si>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</si>
  <si>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</si>
  <si>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</si>
  <si>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</si>
  <si>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</si>
  <si>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</si>
  <si>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</si>
  <si>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</si>
  <si>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</si>
  <si>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</si>
  <si>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</si>
  <si>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</si>
  <si>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</si>
  <si>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</si>
  <si>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</si>
  <si>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</si>
  <si>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</si>
  <si>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</si>
  <si>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</si>
  <si>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</si>
  <si>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</si>
  <si>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</si>
  <si>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</si>
  <si>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</si>
  <si>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</si>
  <si>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</si>
  <si>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</si>
  <si>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</si>
  <si>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</si>
  <si>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</si>
  <si>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</si>
  <si>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</si>
  <si>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</si>
  <si>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</si>
  <si>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</si>
  <si>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</si>
  <si>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</si>
  <si>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</si>
  <si>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</si>
  <si>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</si>
  <si>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</si>
  <si>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</si>
  <si>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</si>
  <si>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</si>
  <si>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</si>
  <si>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</si>
  <si>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</si>
  <si>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</si>
  <si>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</si>
  <si>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</si>
  <si>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</si>
  <si>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</si>
  <si>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</si>
  <si>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</si>
  <si>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</si>
  <si>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</si>
  <si>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</si>
  <si>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</si>
  <si>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</si>
  <si>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</si>
  <si>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</si>
  <si>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</si>
  <si>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</si>
  <si>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</si>
  <si>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</si>
  <si>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</si>
  <si>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</si>
  <si>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</si>
  <si>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</si>
  <si>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</si>
  <si>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</si>
  <si>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</si>
  <si>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</si>
  <si>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</si>
  <si>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</si>
  <si>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</si>
  <si>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</si>
  <si>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</si>
  <si>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</si>
  <si>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</si>
  <si>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</si>
  <si>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</si>
  <si>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</si>
  <si>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</si>
  <si>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</si>
  <si>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</si>
  <si>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</si>
  <si>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</si>
  <si>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</si>
  <si>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</si>
  <si>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</si>
  <si>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</si>
  <si>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</si>
  <si>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</si>
  <si>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</si>
  <si>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</si>
  <si>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</si>
  <si>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</si>
  <si>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</si>
  <si>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</si>
  <si>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</si>
  <si>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</si>
  <si>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</si>
  <si>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</si>
  <si>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</si>
  <si>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</si>
  <si>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</si>
  <si>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</si>
  <si>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</si>
  <si>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</si>
  <si>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</si>
  <si>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</si>
  <si>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</si>
  <si>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</si>
  <si>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</si>
  <si>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</si>
  <si>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</si>
  <si>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</si>
  <si>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</si>
  <si>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</si>
  <si>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</si>
  <si>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</si>
  <si>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</si>
  <si>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</si>
  <si>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</si>
  <si>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</si>
  <si>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</si>
  <si>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</si>
  <si>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</si>
  <si>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</si>
  <si>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</si>
  <si>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</si>
  <si>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</si>
  <si>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</si>
  <si>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</si>
  <si>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</si>
  <si>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</si>
  <si>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</si>
  <si>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</si>
  <si>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</si>
  <si>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</si>
  <si>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</si>
  <si>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</si>
  <si>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</si>
  <si>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</si>
  <si>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</si>
  <si>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</si>
  <si>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</si>
  <si>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</si>
  <si>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</si>
  <si>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</si>
  <si>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</si>
  <si>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</si>
  <si>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</si>
  <si>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</si>
  <si>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</si>
  <si>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</si>
  <si>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</si>
  <si>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</si>
  <si>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</si>
  <si>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</si>
  <si>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</si>
  <si>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</si>
  <si>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</si>
  <si>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</si>
  <si>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</si>
  <si>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</si>
  <si>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</si>
  <si>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</si>
  <si>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</si>
  <si>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</si>
  <si>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</si>
  <si>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</si>
  <si>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</si>
  <si>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</si>
  <si>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</si>
  <si>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</si>
  <si>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</si>
  <si>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</si>
  <si>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</si>
  <si>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</si>
  <si>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</si>
  <si>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</si>
  <si>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</si>
  <si>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</si>
  <si>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</si>
  <si>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</si>
  <si>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</si>
  <si>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</si>
  <si>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</si>
  <si>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</si>
  <si>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</si>
  <si>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</si>
  <si>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</si>
  <si>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</si>
  <si>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</si>
  <si>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</si>
  <si>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</si>
  <si>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</si>
  <si>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</si>
  <si>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</si>
  <si>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</si>
  <si>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</si>
  <si>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</si>
  <si>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</si>
  <si>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</si>
  <si>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</si>
  <si>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</si>
  <si>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</si>
  <si>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</si>
  <si>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</si>
  <si>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</si>
  <si>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</si>
  <si>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</si>
  <si>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</si>
  <si>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</si>
  <si>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</si>
  <si>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</si>
  <si>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</si>
  <si>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</si>
  <si>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</si>
  <si>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</si>
  <si>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</si>
  <si>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</si>
  <si>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</si>
  <si>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</si>
  <si>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</si>
  <si>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</si>
  <si>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</si>
  <si>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</si>
  <si>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</si>
  <si>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</si>
  <si>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</si>
  <si>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</si>
  <si>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</si>
  <si>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</si>
  <si>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</si>
  <si>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</si>
  <si>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</si>
  <si>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</si>
  <si>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</si>
  <si>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</si>
  <si>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</si>
  <si>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</si>
  <si>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</si>
  <si>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</si>
  <si>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</si>
  <si>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</si>
  <si>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</si>
  <si>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</si>
  <si>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</si>
  <si>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</si>
  <si>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</si>
  <si>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</si>
  <si>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</si>
  <si>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</si>
  <si>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</si>
  <si>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</si>
  <si>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</si>
  <si>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</si>
  <si>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</si>
  <si>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</si>
  <si>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</si>
  <si>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</si>
  <si>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</si>
  <si>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</si>
  <si>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</si>
  <si>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</si>
  <si>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</si>
  <si>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</si>
  <si>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</si>
  <si>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</si>
  <si>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</si>
  <si>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</si>
  <si>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</si>
  <si>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</si>
  <si>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</si>
  <si>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</si>
  <si>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</si>
  <si>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</si>
  <si>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</si>
  <si>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</si>
  <si>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</si>
  <si>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</si>
  <si>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</si>
  <si>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</si>
  <si>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</si>
  <si>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</si>
  <si>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</si>
  <si>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</si>
  <si>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</si>
  <si>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</si>
  <si>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</si>
  <si>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</si>
  <si>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</si>
  <si>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</si>
  <si>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</si>
  <si>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</si>
  <si>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</si>
  <si>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</si>
  <si>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</si>
  <si>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</si>
  <si>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</si>
  <si>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</si>
  <si>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</si>
  <si>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</si>
  <si>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</si>
  <si>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</si>
  <si>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</si>
  <si>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</si>
  <si>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</si>
  <si>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</si>
  <si>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</si>
  <si>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</si>
  <si>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</si>
  <si>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</si>
  <si>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</si>
  <si>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</si>
  <si>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</si>
  <si>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</si>
  <si>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</si>
  <si>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</si>
  <si>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</si>
  <si>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</si>
  <si>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</si>
  <si>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</si>
  <si>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</si>
  <si>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</si>
  <si>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</si>
  <si>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</si>
  <si>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</si>
  <si>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</si>
  <si>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</si>
  <si>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</si>
  <si>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</si>
  <si>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</si>
  <si>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</si>
  <si>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</si>
  <si>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</si>
  <si>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</si>
  <si>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</si>
  <si>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</si>
  <si>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</si>
  <si>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</si>
  <si>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</si>
  <si>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</si>
  <si>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</si>
  <si>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</si>
  <si>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</si>
  <si>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</si>
  <si>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</si>
  <si>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</si>
  <si>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</si>
  <si>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</si>
  <si>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</si>
  <si>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</si>
  <si>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</si>
  <si>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</si>
  <si>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</si>
  <si>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</si>
  <si>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</si>
  <si>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</si>
  <si>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</si>
  <si>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</si>
  <si>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</si>
  <si>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</si>
  <si>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</si>
  <si>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</si>
  <si>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</si>
  <si>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</si>
  <si>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</si>
  <si>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</si>
  <si>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</si>
  <si>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</si>
  <si>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</si>
  <si>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</si>
  <si>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</si>
  <si>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</si>
  <si>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</si>
  <si>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</si>
  <si>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</si>
  <si>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</si>
  <si>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</si>
  <si>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</si>
  <si>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</si>
  <si>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</si>
  <si>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</si>
  <si>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</si>
  <si>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</si>
  <si>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</si>
  <si>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</si>
  <si>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</si>
  <si>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</si>
  <si>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</si>
  <si>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</si>
  <si>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</si>
  <si>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</si>
  <si>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</si>
  <si>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</si>
  <si>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</si>
  <si>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</si>
  <si>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</si>
  <si>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</si>
  <si>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</si>
  <si>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</si>
  <si>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</si>
  <si>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</si>
  <si>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</si>
  <si>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</si>
  <si>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</si>
  <si>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</si>
  <si>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</si>
  <si>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</si>
  <si>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</si>
  <si>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</si>
  <si>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</si>
  <si>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</si>
  <si>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</si>
  <si>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</si>
  <si>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</si>
  <si>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</si>
  <si>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</si>
  <si>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</si>
  <si>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</si>
  <si>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</si>
  <si>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</si>
  <si>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</si>
  <si>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</si>
  <si>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</si>
  <si>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</si>
  <si>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</si>
  <si>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</si>
  <si>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</si>
  <si>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</si>
  <si>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</si>
  <si>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</si>
  <si>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</si>
  <si>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</si>
  <si>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</si>
  <si>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</si>
  <si>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</si>
  <si>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</si>
  <si>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</si>
  <si>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</si>
  <si>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</si>
  <si>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</si>
  <si>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</si>
  <si>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</si>
  <si>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</si>
  <si>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</si>
  <si>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</si>
  <si>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</si>
  <si>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</si>
  <si>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</si>
  <si>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</si>
  <si>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</si>
  <si>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</si>
  <si>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</si>
  <si>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</si>
  <si>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</si>
  <si>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</si>
  <si>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</si>
  <si>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</si>
  <si>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</si>
  <si>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</si>
  <si>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</si>
  <si>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</si>
  <si>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</si>
  <si>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</si>
  <si>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</si>
  <si>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</si>
  <si>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</si>
  <si>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</si>
  <si>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</si>
  <si>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</si>
  <si>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</si>
  <si>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</si>
  <si>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</si>
  <si>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</si>
  <si>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</si>
  <si>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</si>
  <si>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</si>
  <si>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</si>
  <si>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</si>
  <si>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</si>
  <si>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</si>
  <si>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</si>
  <si>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</si>
  <si>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</si>
  <si>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</si>
  <si>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</si>
  <si>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</si>
  <si>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</si>
  <si>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</si>
  <si>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</si>
  <si>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</si>
  <si>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</si>
  <si>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</si>
  <si>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</si>
  <si>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</si>
  <si>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</si>
  <si>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</si>
  <si>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</si>
  <si>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</si>
  <si>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</si>
  <si>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</si>
  <si>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</si>
  <si>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</si>
  <si>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</si>
  <si>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</si>
  <si>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</si>
  <si>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</si>
  <si>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</si>
  <si>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</si>
  <si>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</si>
  <si>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</si>
  <si>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</si>
  <si>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</si>
  <si>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</si>
  <si>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</si>
  <si>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</si>
  <si>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</si>
  <si>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</si>
  <si>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</si>
  <si>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</si>
  <si>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</si>
  <si>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</si>
  <si>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</si>
  <si>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</si>
  <si>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</si>
  <si>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</si>
  <si>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</si>
  <si>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</si>
  <si>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</si>
  <si>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</si>
  <si>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</si>
  <si>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</si>
  <si>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</si>
  <si>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</si>
  <si>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</si>
  <si>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</si>
  <si>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</si>
  <si>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</si>
  <si>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</si>
  <si>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</si>
  <si>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</si>
  <si>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</si>
  <si>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</si>
  <si>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</si>
  <si>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</si>
  <si>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</si>
  <si>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</si>
  <si>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</si>
  <si>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</si>
  <si>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</si>
  <si>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</si>
  <si>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</si>
  <si>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</si>
  <si>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</si>
  <si>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</si>
  <si>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</si>
  <si>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</si>
  <si>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</si>
  <si>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</si>
  <si>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</si>
  <si>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</si>
  <si>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</si>
  <si>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</si>
  <si>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</si>
  <si>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</si>
  <si>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</si>
  <si>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</si>
  <si>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</si>
  <si>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</si>
  <si>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</si>
  <si>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</si>
  <si>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</si>
  <si>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</si>
  <si>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</si>
  <si>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</si>
  <si>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</si>
  <si>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</si>
  <si>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</si>
  <si>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</si>
  <si>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</si>
  <si>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</si>
  <si>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</si>
  <si>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</si>
  <si>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</si>
  <si>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</si>
  <si>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</si>
  <si>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</si>
  <si>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</si>
  <si>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</si>
  <si>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</si>
  <si>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</si>
  <si>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</si>
  <si>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</si>
  <si>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</si>
  <si>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</si>
  <si>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</si>
  <si>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</si>
  <si>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</si>
  <si>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</si>
  <si>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</si>
  <si>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</si>
  <si>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</si>
  <si>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</si>
  <si>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</si>
  <si>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</si>
  <si>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</si>
  <si>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</si>
  <si>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</si>
  <si>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</si>
  <si>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</si>
  <si>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</si>
  <si>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</si>
  <si>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</si>
  <si>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</si>
  <si>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</si>
  <si>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</si>
  <si>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</si>
  <si>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</si>
  <si>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</si>
  <si>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</si>
  <si>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</si>
  <si>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</si>
  <si>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</si>
  <si>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</si>
  <si>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</si>
  <si>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</si>
  <si>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</si>
  <si>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</si>
  <si>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</si>
  <si>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</si>
  <si>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</si>
  <si>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</si>
  <si>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</si>
  <si>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</si>
  <si>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</si>
  <si>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</si>
  <si>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</si>
  <si>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</si>
  <si>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</si>
  <si>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</si>
  <si>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</si>
  <si>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</si>
  <si>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</si>
  <si>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</si>
  <si>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</si>
  <si>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</si>
  <si>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</si>
  <si>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</si>
  <si>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</si>
  <si>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</si>
  <si>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</si>
  <si>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</si>
  <si>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</si>
  <si>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</si>
  <si>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</si>
  <si>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</si>
  <si>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</si>
  <si>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</si>
  <si>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</si>
  <si>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</si>
  <si>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</si>
  <si>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</si>
  <si>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</si>
  <si>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</si>
  <si>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</si>
  <si>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</si>
  <si>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</si>
  <si>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</si>
  <si>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</si>
  <si>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</si>
  <si>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</si>
  <si>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</si>
  <si>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</si>
  <si>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</si>
  <si>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</si>
  <si>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</si>
  <si>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</si>
  <si>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</si>
  <si>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</si>
  <si>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</si>
  <si>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</si>
  <si>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</si>
  <si>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</si>
  <si>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</si>
  <si>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</si>
  <si>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</si>
  <si>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</si>
  <si>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</si>
  <si>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</si>
  <si>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</si>
  <si>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</si>
  <si>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</si>
  <si>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</si>
  <si>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</si>
  <si>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</si>
  <si>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</si>
  <si>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</si>
  <si>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</si>
  <si>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</si>
  <si>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</si>
  <si>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</si>
  <si>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</si>
  <si>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</si>
  <si>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</si>
  <si>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</si>
  <si>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</si>
  <si>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</si>
  <si>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</si>
  <si>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</si>
  <si>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</si>
  <si>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</si>
  <si>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</si>
  <si>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</si>
  <si>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</si>
  <si>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</si>
  <si>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</si>
  <si>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</si>
  <si>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</si>
  <si>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</si>
  <si>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</si>
  <si>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</si>
  <si>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</si>
  <si>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</si>
  <si>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</si>
  <si>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</si>
  <si>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</si>
  <si>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</si>
  <si>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</si>
  <si>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</si>
  <si>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</si>
  <si>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</si>
  <si>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</si>
  <si>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</si>
  <si>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</si>
  <si>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</si>
  <si>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</si>
  <si>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</si>
  <si>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</si>
  <si>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</si>
  <si>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</si>
  <si>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</si>
  <si>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</si>
  <si>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</si>
  <si>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</si>
  <si>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</si>
  <si>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</si>
  <si>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</si>
  <si>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</si>
  <si>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</si>
  <si>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</si>
  <si>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</si>
  <si>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</si>
  <si>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</si>
  <si>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</si>
  <si>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</si>
  <si>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</si>
  <si>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</si>
  <si>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</si>
  <si>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</si>
  <si>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</si>
  <si>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</si>
  <si>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</si>
  <si>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</si>
  <si>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</si>
  <si>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</si>
  <si>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</si>
  <si>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</si>
  <si>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</si>
  <si>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</si>
  <si>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</si>
  <si>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</si>
  <si>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</si>
  <si>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</si>
  <si>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</si>
  <si>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</si>
  <si>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</si>
  <si>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</si>
  <si>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</si>
  <si>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</si>
  <si>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</si>
  <si>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</si>
  <si>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</si>
  <si>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</si>
  <si>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</si>
  <si>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</si>
  <si>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</si>
  <si>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</si>
  <si>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</si>
  <si>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</si>
  <si>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</si>
  <si>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</si>
  <si>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</si>
  <si>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</si>
  <si>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</si>
  <si>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</si>
  <si>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</si>
  <si>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</si>
  <si>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</si>
  <si>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</si>
  <si>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</si>
  <si>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</si>
  <si>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</si>
  <si>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</si>
  <si>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</si>
  <si>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</si>
  <si>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</si>
  <si>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</si>
  <si>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</si>
  <si>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</si>
  <si>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</si>
  <si>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</si>
  <si>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</si>
  <si>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</si>
  <si>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</si>
  <si>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</si>
  <si>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</si>
  <si>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</si>
  <si>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</si>
  <si>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</si>
  <si>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</si>
  <si>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</si>
  <si>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</si>
  <si>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</si>
  <si>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</si>
  <si>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</si>
  <si>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</si>
  <si>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</si>
  <si>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</si>
  <si>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</si>
  <si>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</si>
  <si>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</si>
  <si>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</si>
  <si>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</si>
  <si>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</si>
  <si>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</si>
  <si>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</si>
  <si>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</si>
  <si>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</si>
  <si>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</si>
  <si>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</si>
  <si>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</si>
  <si>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</si>
  <si>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</si>
  <si>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</si>
  <si>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</si>
  <si>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</si>
  <si>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</si>
  <si>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</si>
  <si>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</si>
  <si>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</si>
  <si>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</si>
  <si>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</si>
  <si>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</si>
  <si>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</si>
  <si>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</si>
  <si>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</si>
  <si>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</si>
  <si>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</si>
  <si>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</si>
  <si>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</si>
  <si>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</si>
  <si>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</si>
  <si>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</si>
  <si>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</si>
  <si>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</si>
  <si>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</si>
  <si>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</si>
  <si>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</si>
  <si>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</si>
  <si>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</si>
  <si>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</si>
  <si>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</si>
  <si>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</si>
  <si>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</si>
  <si>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</si>
  <si>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</si>
  <si>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</si>
  <si>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</si>
  <si>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</si>
  <si>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</si>
  <si>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</si>
  <si>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</si>
  <si>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</si>
  <si>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</si>
  <si>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</si>
  <si>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</si>
  <si>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</si>
  <si>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</si>
  <si>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</si>
  <si>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</si>
  <si>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</si>
  <si>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</si>
  <si>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</si>
  <si>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</si>
  <si>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</si>
  <si>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</si>
  <si>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</si>
  <si>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</si>
  <si>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</si>
  <si>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</si>
  <si>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</si>
  <si>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</si>
  <si>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</si>
  <si>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</si>
  <si>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</si>
  <si>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</si>
  <si>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</si>
  <si>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</si>
  <si>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</si>
  <si>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</si>
  <si>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</si>
  <si>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</si>
  <si>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</si>
  <si>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</si>
  <si>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</si>
  <si>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</si>
  <si>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</si>
  <si>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</si>
  <si>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</si>
  <si>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</si>
  <si>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</si>
  <si>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</si>
  <si>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</si>
  <si>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</si>
  <si>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</si>
  <si>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</si>
  <si>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</si>
  <si>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</si>
  <si>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</si>
  <si>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</si>
  <si>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</si>
  <si>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</si>
  <si>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</si>
  <si>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</si>
  <si>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</si>
  <si>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</si>
  <si>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</si>
  <si>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</si>
  <si>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</si>
  <si>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</si>
  <si>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</si>
  <si>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</si>
  <si>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</si>
  <si>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</si>
  <si>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</si>
  <si>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</si>
  <si>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</si>
  <si>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</si>
  <si>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</si>
  <si>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</si>
  <si>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</si>
  <si>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</si>
  <si>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</si>
  <si>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</si>
  <si>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</si>
  <si>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</si>
  <si>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</si>
  <si>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</si>
  <si>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</si>
  <si>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</si>
  <si>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</si>
  <si>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</si>
  <si>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</si>
  <si>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</si>
  <si>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</si>
  <si>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</si>
  <si>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</si>
  <si>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</si>
  <si>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</si>
  <si>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</si>
  <si>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</si>
  <si>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</si>
  <si>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</si>
  <si>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</si>
  <si>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</si>
  <si>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</si>
  <si>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</si>
  <si>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</si>
  <si>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</si>
  <si>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</si>
  <si>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</si>
  <si>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</si>
  <si>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</si>
  <si>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</si>
  <si>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</si>
  <si>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</si>
  <si>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</si>
  <si>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</si>
  <si>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</si>
  <si>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</si>
  <si>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</si>
  <si>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</si>
  <si>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</si>
  <si>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</si>
  <si>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</si>
  <si>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</si>
  <si>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</si>
  <si>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</si>
  <si>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</si>
  <si>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</si>
  <si>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</si>
  <si>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</si>
  <si>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</si>
  <si>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</si>
  <si>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</si>
  <si>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</si>
  <si>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</si>
  <si>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</si>
  <si>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</si>
  <si>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</si>
  <si>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</si>
  <si>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</si>
  <si>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</si>
  <si>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</si>
  <si>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</si>
  <si>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</si>
  <si>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</si>
  <si>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</si>
  <si>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</si>
  <si>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</si>
  <si>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</si>
  <si>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</si>
  <si>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</si>
  <si>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</si>
  <si>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</si>
  <si>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</si>
  <si>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</si>
  <si>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</si>
  <si>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</si>
  <si>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</si>
  <si>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</si>
  <si>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</si>
  <si>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</si>
  <si>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</si>
  <si>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</si>
  <si>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</si>
  <si>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</si>
  <si>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</si>
  <si>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</si>
  <si>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</si>
  <si>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</si>
  <si>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</si>
  <si>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</si>
  <si>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</si>
  <si>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</si>
  <si>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</si>
  <si>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</si>
  <si>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</si>
  <si>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</si>
  <si>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</si>
  <si>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</si>
  <si>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</si>
  <si>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</si>
  <si>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</si>
  <si>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</si>
  <si>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</si>
  <si>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</si>
  <si>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</si>
  <si>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</si>
  <si>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</si>
  <si>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</si>
  <si>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</si>
  <si>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</si>
  <si>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</si>
  <si>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</si>
  <si>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</si>
  <si>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</si>
  <si>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</si>
  <si>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</si>
  <si>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</si>
  <si>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</si>
  <si>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</si>
  <si>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</si>
  <si>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</si>
  <si>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</si>
  <si>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</si>
  <si>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</si>
  <si>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</si>
  <si>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</si>
  <si>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</si>
  <si>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</si>
  <si>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</si>
  <si>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</si>
  <si>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</si>
  <si>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</si>
  <si>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</si>
  <si>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</si>
  <si>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</si>
  <si>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</si>
  <si>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</si>
  <si>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</si>
  <si>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</si>
  <si>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</si>
  <si>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</si>
  <si>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</si>
  <si>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</si>
  <si>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</si>
  <si>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</si>
  <si>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</si>
  <si>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</si>
  <si>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</si>
  <si>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</si>
  <si>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</si>
  <si>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</si>
  <si>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</si>
  <si>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</si>
  <si>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</si>
  <si>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</si>
  <si>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</si>
  <si>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</si>
  <si>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</si>
  <si>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</si>
  <si>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</si>
  <si>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</si>
  <si>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</si>
  <si>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</si>
  <si>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</si>
  <si>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</si>
  <si>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</si>
  <si>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</si>
  <si>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</si>
  <si>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</si>
  <si>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</si>
  <si>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</si>
  <si>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</si>
  <si>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</si>
  <si>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</si>
  <si>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</si>
  <si>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</si>
  <si>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</si>
  <si>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</si>
  <si>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</si>
  <si>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</si>
  <si>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</si>
  <si>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</si>
  <si>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</si>
  <si>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</si>
  <si>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</si>
  <si>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</si>
  <si>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</si>
  <si>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</si>
  <si>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</si>
  <si>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</si>
  <si>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</si>
  <si>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</si>
  <si>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</si>
  <si>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</si>
  <si>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</si>
  <si>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</si>
  <si>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</si>
  <si>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</si>
  <si>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</si>
  <si>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</si>
  <si>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</si>
  <si>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</si>
  <si>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</si>
  <si>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</si>
  <si>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</si>
  <si>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</si>
  <si>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</si>
  <si>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</si>
  <si>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</si>
  <si>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</si>
  <si>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</si>
  <si>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</si>
  <si>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</si>
  <si>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</si>
  <si>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</si>
  <si>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</si>
  <si>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</si>
  <si>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</si>
  <si>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</si>
  <si>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</si>
  <si>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</si>
  <si>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</si>
  <si>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</si>
  <si>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</si>
  <si>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</si>
  <si>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</si>
  <si>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</si>
  <si>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</si>
  <si>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</si>
  <si>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</si>
  <si>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</si>
  <si>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</si>
  <si>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</si>
  <si>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</si>
  <si>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</si>
  <si>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</si>
  <si>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</si>
  <si>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</si>
  <si>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</si>
  <si>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</si>
  <si>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</si>
  <si>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</si>
  <si>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</si>
  <si>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</si>
  <si>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</si>
  <si>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</si>
  <si>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</si>
  <si>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</si>
  <si>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</si>
  <si>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</si>
  <si>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</si>
  <si>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</si>
  <si>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</si>
  <si>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</si>
  <si>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</si>
  <si>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</si>
  <si>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</si>
  <si>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</si>
  <si>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</si>
  <si>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</si>
  <si>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</si>
  <si>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</si>
  <si>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</si>
  <si>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</si>
  <si>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</si>
  <si>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</si>
  <si>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</si>
  <si>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</si>
  <si>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</si>
  <si>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</si>
  <si>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</si>
  <si>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</si>
  <si>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</si>
  <si>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</si>
  <si>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</si>
  <si>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</si>
  <si>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</si>
  <si>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</si>
  <si>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</si>
  <si>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</si>
  <si>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</si>
  <si>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</si>
  <si>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</si>
  <si>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</si>
  <si>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</si>
  <si>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</si>
  <si>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</si>
  <si>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</si>
  <si>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</si>
  <si>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</si>
  <si>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</si>
  <si>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</si>
  <si>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</si>
  <si>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</si>
  <si>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</si>
  <si>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</si>
  <si>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</si>
  <si>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</si>
  <si>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</si>
  <si>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</si>
  <si>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</si>
  <si>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</si>
  <si>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</si>
  <si>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</si>
  <si>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</si>
  <si>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</si>
  <si>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</si>
  <si>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</si>
  <si>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</si>
  <si>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</si>
  <si>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</si>
  <si>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</si>
  <si>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</si>
  <si>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</si>
  <si>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</si>
  <si>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</si>
  <si>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</si>
  <si>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</si>
  <si>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</si>
  <si>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</si>
  <si>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</si>
  <si>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</si>
  <si>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</si>
  <si>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</si>
  <si>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</si>
  <si>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</si>
  <si>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</si>
  <si>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</si>
  <si>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</si>
  <si>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</si>
  <si>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</si>
  <si>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</si>
  <si>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</si>
  <si>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</si>
  <si>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</si>
  <si>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</si>
  <si>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</si>
  <si>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</si>
  <si>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</si>
  <si>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</si>
  <si>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</si>
  <si>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</si>
  <si>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</si>
  <si>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</si>
  <si>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</si>
  <si>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</si>
  <si>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</si>
  <si>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</si>
  <si>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</si>
  <si>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</si>
  <si>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</si>
  <si>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</si>
  <si>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</si>
  <si>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</si>
  <si>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</si>
  <si>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</si>
  <si>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</si>
  <si>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</si>
  <si>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</si>
  <si>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</si>
  <si>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</si>
  <si>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</si>
  <si>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</si>
  <si>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</si>
  <si>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</si>
  <si>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</si>
  <si>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</si>
  <si>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</si>
  <si>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</si>
  <si>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</si>
  <si>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</si>
  <si>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</si>
  <si>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</si>
  <si>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</si>
  <si>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</si>
  <si>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</si>
  <si>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</si>
  <si>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</si>
  <si>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</si>
  <si>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</si>
  <si>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</si>
  <si>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</si>
  <si>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</si>
  <si>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</si>
  <si>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</si>
  <si>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</si>
  <si>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</si>
  <si>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</si>
  <si>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</si>
  <si>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</si>
  <si>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</si>
  <si>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</si>
  <si>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</si>
  <si>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</si>
  <si>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</si>
  <si>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</si>
  <si>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</si>
  <si>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</si>
  <si>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</si>
  <si>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</si>
  <si>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</si>
  <si>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</si>
  <si>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</si>
  <si>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</si>
  <si>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</si>
  <si>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</si>
  <si>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</si>
  <si>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</si>
  <si>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</si>
  <si>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</si>
  <si>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</si>
  <si>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</si>
  <si>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</si>
  <si>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</si>
  <si>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</si>
  <si>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</si>
  <si>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</si>
  <si>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</si>
  <si>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</si>
  <si>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</si>
  <si>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</si>
  <si>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</si>
  <si>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</si>
  <si>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</si>
  <si>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</si>
  <si>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</si>
  <si>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</si>
  <si>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</si>
  <si>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</si>
  <si>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</si>
  <si>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</si>
  <si>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</si>
  <si>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</si>
  <si>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</si>
  <si>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</si>
  <si>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</si>
  <si>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</si>
  <si>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</si>
  <si>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</si>
  <si>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</si>
  <si>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</si>
  <si>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</si>
  <si>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</si>
  <si>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</si>
  <si>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</si>
  <si>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</si>
  <si>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</si>
  <si>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</si>
  <si>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</si>
  <si>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</si>
  <si>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</si>
  <si>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</si>
  <si>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</si>
  <si>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</si>
  <si>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</si>
  <si>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</si>
  <si>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</si>
  <si>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</si>
  <si>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</si>
  <si>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</si>
  <si>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</si>
  <si>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</si>
  <si>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</si>
  <si>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</si>
  <si>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</si>
  <si>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</si>
  <si>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</si>
  <si>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</si>
  <si>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</si>
  <si>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</si>
  <si>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</si>
  <si>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</si>
  <si>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</si>
  <si>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</si>
  <si>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</si>
  <si>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</si>
  <si>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</si>
  <si>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</si>
  <si>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</si>
  <si>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</si>
  <si>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</si>
  <si>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</si>
  <si>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</si>
  <si>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</si>
  <si>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</si>
  <si>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</si>
  <si>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</si>
  <si>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</si>
  <si>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</si>
  <si>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</si>
  <si>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</si>
  <si>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</si>
  <si>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</si>
  <si>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</si>
  <si>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</si>
  <si>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</si>
  <si>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</si>
  <si>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</si>
  <si>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</si>
  <si>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</si>
  <si>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</si>
  <si>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</si>
  <si>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</si>
  <si>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</si>
  <si>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</si>
  <si>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</si>
  <si>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</si>
  <si>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</si>
  <si>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</si>
  <si>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</si>
  <si>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</si>
  <si>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</si>
  <si>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</si>
  <si>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</si>
  <si>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</si>
  <si>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</si>
  <si>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</si>
  <si>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</si>
  <si>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</si>
  <si>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</si>
  <si>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</si>
  <si>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</si>
  <si>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</si>
  <si>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</si>
  <si>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</si>
  <si>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</si>
  <si>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</si>
  <si>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</si>
  <si>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</si>
  <si>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</si>
  <si>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</si>
  <si>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</si>
  <si>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</si>
  <si>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</si>
  <si>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</si>
  <si>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</si>
  <si>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</si>
  <si>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</si>
  <si>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</si>
  <si>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</si>
  <si>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</si>
  <si>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</si>
  <si>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</si>
  <si>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</si>
  <si>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</si>
  <si>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</si>
  <si>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</si>
  <si>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</si>
  <si>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</si>
  <si>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</si>
  <si>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</si>
  <si>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</si>
  <si>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</si>
  <si>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</si>
  <si>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</si>
  <si>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</si>
  <si>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</si>
  <si>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</si>
  <si>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</si>
  <si>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</si>
  <si>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</si>
  <si>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</si>
  <si>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</si>
  <si>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</si>
  <si>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</si>
  <si>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</si>
  <si>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</si>
  <si>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</si>
  <si>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</si>
  <si>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</si>
  <si>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</si>
  <si>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</si>
  <si>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</si>
  <si>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</si>
  <si>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</si>
  <si>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</si>
  <si>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</si>
  <si>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</si>
  <si>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</si>
  <si>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</si>
  <si>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</si>
  <si>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</si>
  <si>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</si>
  <si>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</si>
  <si>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</si>
  <si>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</si>
  <si>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</si>
  <si>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</si>
  <si>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</si>
  <si>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</si>
  <si>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</si>
  <si>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</si>
  <si>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</si>
  <si>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</si>
  <si>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</si>
  <si>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</si>
  <si>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</si>
  <si>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</si>
  <si>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</si>
  <si>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</si>
  <si>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</si>
  <si>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</si>
  <si>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</si>
  <si>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</si>
  <si>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</si>
  <si>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</si>
  <si>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</si>
  <si>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</si>
  <si>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</si>
  <si>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</si>
  <si>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</si>
  <si>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</si>
  <si>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</si>
  <si>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</si>
  <si>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</si>
  <si>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</si>
  <si>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</si>
  <si>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</si>
  <si>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</si>
  <si>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</si>
  <si>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</si>
  <si>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</si>
  <si>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</si>
  <si>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</si>
  <si>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</si>
  <si>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</si>
  <si>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</si>
  <si>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</si>
  <si>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</si>
  <si>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</si>
  <si>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</si>
  <si>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</si>
  <si>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</si>
  <si>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</si>
  <si>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</si>
  <si>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</si>
  <si>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</si>
  <si>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</si>
  <si>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</si>
  <si>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</si>
  <si>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</si>
  <si>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</si>
  <si>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</si>
  <si>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</si>
  <si>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</si>
  <si>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</si>
  <si>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</si>
  <si>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</si>
  <si>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</si>
  <si>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</si>
  <si>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</si>
  <si>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</si>
  <si>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</si>
  <si>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</si>
  <si>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</si>
  <si>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</si>
  <si>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</si>
  <si>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</si>
  <si>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</si>
  <si>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</si>
  <si>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</si>
  <si>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</si>
  <si>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</si>
  <si>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</si>
  <si>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</si>
  <si>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</si>
  <si>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</si>
  <si>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</si>
  <si>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</si>
  <si>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</si>
  <si>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</si>
  <si>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</si>
  <si>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</si>
  <si>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</si>
  <si>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</si>
  <si>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</si>
  <si>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</si>
  <si>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</si>
  <si>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</si>
  <si>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</si>
  <si>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</si>
  <si>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</si>
  <si>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</si>
  <si>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</si>
  <si>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</si>
  <si>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</si>
  <si>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</si>
  <si>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</si>
  <si>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</si>
  <si>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</si>
  <si>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</si>
  <si>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</si>
  <si>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</si>
  <si>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</si>
  <si>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</si>
  <si>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</si>
  <si>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</si>
  <si>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</si>
  <si>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</si>
  <si>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</si>
  <si>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</si>
  <si>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</si>
  <si>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</si>
  <si>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</si>
  <si>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</si>
  <si>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</si>
  <si>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</si>
  <si>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</si>
  <si>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</si>
  <si>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</si>
  <si>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</si>
  <si>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</si>
  <si>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</si>
  <si>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</si>
  <si>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</si>
  <si>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</si>
  <si>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</si>
  <si>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</si>
  <si>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</si>
  <si>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</si>
  <si>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</si>
  <si>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</si>
  <si>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</si>
  <si>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</si>
  <si>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</si>
  <si>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</si>
  <si>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</si>
  <si>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</si>
  <si>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</si>
  <si>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</si>
  <si>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</si>
  <si>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</si>
  <si>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</si>
  <si>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</si>
  <si>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</si>
  <si>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</si>
  <si>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</si>
  <si>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</si>
  <si>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</si>
  <si>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</si>
  <si>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</si>
  <si>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</si>
  <si>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</si>
  <si>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</si>
  <si>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</si>
  <si>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</si>
  <si>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</si>
  <si>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</si>
  <si>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</si>
  <si>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</si>
  <si>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</si>
  <si>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</si>
  <si>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</si>
  <si>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</si>
  <si>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</si>
  <si>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</si>
  <si>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</si>
  <si>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</si>
  <si>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</si>
  <si>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</si>
  <si>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</si>
  <si>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</si>
  <si>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</si>
  <si>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</si>
  <si>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</si>
  <si>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</si>
  <si>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</si>
  <si>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</si>
  <si>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</si>
  <si>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</si>
  <si>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</si>
  <si>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</si>
  <si>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</si>
  <si>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</si>
  <si>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</si>
  <si>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</si>
  <si>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</si>
  <si>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</si>
  <si>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</si>
  <si>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</si>
  <si>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</si>
  <si>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</si>
  <si>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</si>
  <si>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</si>
  <si>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</si>
  <si>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</si>
  <si>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</si>
  <si>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E-Switch, Inc</t>
  </si>
  <si>
    <t>All products provided by E-Switch</t>
  </si>
  <si>
    <t>7153 Northland Drive North,  Minneapolis, Minnesota, USA, 55428</t>
  </si>
  <si>
    <t>Gregg Christiansen</t>
  </si>
  <si>
    <t>gchristiansen@e-switch.com</t>
  </si>
  <si>
    <t>1-763-504-3862</t>
  </si>
  <si>
    <t>Product Compliance Engineer</t>
  </si>
  <si>
    <t>CID004055</t>
    <phoneticPr fontId="84" type="noConversion"/>
  </si>
  <si>
    <t>NA</t>
    <phoneticPr fontId="84" type="noConversion"/>
  </si>
  <si>
    <t>5-1, Nishibara-cho 3-chome</t>
  </si>
  <si>
    <t>Takanobu Hagiwara</t>
  </si>
  <si>
    <t>Kinzoku_Responsible_Nickel@smm-g.com</t>
  </si>
  <si>
    <t>Audit for RMAP</t>
  </si>
  <si>
    <t>CID003584</t>
    <phoneticPr fontId="84" type="noConversion"/>
  </si>
  <si>
    <t>VALE COPPER CLIFF NICKEL REFINERY</t>
    <phoneticPr fontId="130"/>
  </si>
  <si>
    <t>ONTARIO</t>
    <phoneticPr fontId="130"/>
  </si>
  <si>
    <t>CID003278</t>
    <phoneticPr fontId="84" type="noConversion"/>
  </si>
  <si>
    <t>Kinzoku_Responsible_Cobalt@smm-g.com</t>
  </si>
  <si>
    <t>Data collected through supply chain sources was used to support source of origin determinations.</t>
  </si>
  <si>
    <t>Due diligence processes are ongoing.</t>
  </si>
  <si>
    <t>Requesting and reviewing updated EMRTs from all E-Switch suppliers.</t>
  </si>
  <si>
    <t>CID002592</t>
  </si>
  <si>
    <t>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</si>
</sst>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31">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
      <sz val="8"/>
      <name val="Segoe UI"/>
      <family val="2"/>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4">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7" fillId="0" borderId="0" xfId="0" applyFont="1" applyAlignment="1">
      <alignment vertical="top" wrapText="1"/>
    </xf>
    <xf numFmtId="0" fontId="129" fillId="0" borderId="0" xfId="0" applyFont="1" applyAlignment="1">
      <alignment vertical="top" wrapText="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67" fontId="17" fillId="45" borderId="31" xfId="0" applyNumberFormat="1" applyFont="1" applyFill="1" applyBorder="1" applyAlignment="1" applyProtection="1">
      <alignment horizontal="left" wrapText="1"/>
      <protection locked="0"/>
    </xf>
    <xf numFmtId="167" fontId="17" fillId="45" borderId="58" xfId="0" applyNumberFormat="1" applyFont="1" applyFill="1" applyBorder="1" applyAlignment="1" applyProtection="1">
      <alignment horizontal="left"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ESEngineering/Environmental%20Stuff/EMRT%20-%20Extended%20Materials/EMRT%202.0/Supplier%20Declaration/PIC%20-%20RMI_EMRT_2.0%20%20(En).xlsx" TargetMode="External"/><Relationship Id="rId2" Type="http://schemas.openxmlformats.org/officeDocument/2006/relationships/externalLinkPath" Target="file:///P:\ESEngineering\Environmental%20Stuff\EMRT%20-%20Extended%20Materials\EMRT%202.0\Supplier%20Declaration\PIC%20-%20RMI_EMRT_2.0%20%20(En).xlsx" TargetMode="External"/><Relationship Id="rId1" Type="http://schemas.openxmlformats.org/officeDocument/2006/relationships/externalLinkPath" Target="/ESEngineering/Environmental%20Stuff/EMRT%20-%20Extended%20Materials/EMRT%202.0/Supplier%20Declaration/PIC%20-%20RMI_EMRT_2.0%20%20(En).xlsx" TargetMode="External"/></Relationships>
</file>

<file path=xl/externalLinks/_rels/externalLink2.xml.rels><?xml version="1.0" encoding="UTF-8" standalone="yes"?>
<Relationships xmlns="http://schemas.openxmlformats.org/package/2006/relationships"><Relationship Id="rId3" Type="http://schemas.openxmlformats.org/officeDocument/2006/relationships/externalLinkPath" Target="../../../../../ESEngineering/Environmental%20Stuff/EMRT%20-%20Extended%20Materials/EMRT%202.0/Supplier%20Declaration/DECA%20RMI_EMRT_2.0%202025-07-08.xlsx" TargetMode="External"/><Relationship Id="rId2" Type="http://schemas.openxmlformats.org/officeDocument/2006/relationships/externalLinkPath" Target="file:///P:\ESEngineering\Environmental%20Stuff\EMRT%20-%20Extended%20Materials\EMRT%202.0\Supplier%20Declaration\DECA%20RMI_EMRT_2.0%202025-07-08.xlsx" TargetMode="External"/><Relationship Id="rId1" Type="http://schemas.openxmlformats.org/officeDocument/2006/relationships/externalLinkPath" Target="/ESEngineering/Environmental%20Stuff/EMRT%20-%20Extended%20Materials/EMRT%202.0/Supplier%20Declaration/DECA%20RMI_EMRT_2.0%202025-07-08.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192.168.1.21\&#21697;&#20445;&#37096;\12.&#29872;&#22659;\&#21508;&#27861;&#35215;&#35215;&#31684;&amp;&#35519;&#26597;&amp;&#34920;&#21934;\4.%20&#27798;&#31361;&#31014;&#29986;\EMRT\RMI_EMRT_2.0%20(Dailywell-&#23560;&#26696;).xlsx" TargetMode="External"/><Relationship Id="rId1" Type="http://schemas.openxmlformats.org/officeDocument/2006/relationships/externalLinkPath" Target="file:///\\192.168.1.21\&#21697;&#20445;&#37096;\12.&#29872;&#22659;\&#21508;&#27861;&#35215;&#35215;&#31684;&amp;&#35519;&#26597;&amp;&#34920;&#21934;\4.%20&#27798;&#31361;&#31014;&#29986;\EMRT\RMI_EMRT_2.0%20(Dailywell-&#23560;&#26696;).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C:\Users\qa001\Desktop\EMRT%202.0&#20116;&#37329;&#24288;\RMI_EMRT_2.0&#22372;&#21213;.xlsx" TargetMode="External"/><Relationship Id="rId1" Type="http://schemas.openxmlformats.org/officeDocument/2006/relationships/externalLinkPath" Target="file:///C:\Users\qa001\Desktop\EMRT%202.0&#20116;&#37329;&#24288;\RMI_EMRT_2.0&#22372;&#21213;.xlsx" TargetMode="External"/></Relationships>
</file>

<file path=xl/externalLinks/_rels/externalLink5.xml.rels><?xml version="1.0" encoding="UTF-8" standalone="yes"?>
<Relationships xmlns="http://schemas.openxmlformats.org/package/2006/relationships"><Relationship Id="rId3" Type="http://schemas.openxmlformats.org/officeDocument/2006/relationships/externalLinkPath" Target="../../../../../ESEngineering/Environmental%20Stuff/EMRT%20-%20Extended%20Materials/EMRT%202.0/Supplier%20Declaration/Diptronics%20-%20RMI_EMRT_2.0_.xlsx" TargetMode="External"/><Relationship Id="rId2" Type="http://schemas.openxmlformats.org/officeDocument/2006/relationships/externalLinkPath" Target="file:///P:\ESEngineering\Environmental%20Stuff\EMRT%20-%20Extended%20Materials\EMRT%202.0\Supplier%20Declaration\Diptronics%20-%20RMI_EMRT_2.0_.xlsx" TargetMode="External"/><Relationship Id="rId1" Type="http://schemas.openxmlformats.org/officeDocument/2006/relationships/externalLinkPath" Target="/ESEngineering/Environmental%20Stuff/EMRT%20-%20Extended%20Materials/EMRT%202.0/Supplier%20Declaration/Diptronics%20-%20RMI_EMRT_2.0_.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Instructions"/>
      <sheetName val="Revision"/>
      <sheetName val="Definitions"/>
      <sheetName val="Declaration"/>
      <sheetName val="Smelter List"/>
      <sheetName val="Checker"/>
      <sheetName val="Mine List"/>
      <sheetName val="Product List"/>
      <sheetName val="Smelter Look-up"/>
      <sheetName val="L"/>
      <sheetName val="C"/>
      <sheetName val="SorP"/>
    </sheetNames>
    <sheetDataSet>
      <sheetData sheetId="0"/>
      <sheetData sheetId="1"/>
      <sheetData sheetId="2"/>
      <sheetData sheetId="3"/>
      <sheetData sheetId="4"/>
      <sheetData sheetId="5"/>
      <sheetData sheetId="6"/>
      <sheetData sheetId="7"/>
      <sheetData sheetId="8">
        <row r="4">
          <cell r="J4" t="str">
            <v>METAL+Alias</v>
          </cell>
        </row>
        <row r="5">
          <cell r="J5" t="str">
            <v>CobaltAnhui Hanrui New Material Co., Ltd.</v>
          </cell>
        </row>
        <row r="6">
          <cell r="J6" t="str">
            <v>CobaltAttero Recycling Pvt Ltd</v>
          </cell>
        </row>
        <row r="7">
          <cell r="J7" t="str">
            <v>CobaltChemaf Etoile</v>
          </cell>
        </row>
        <row r="8">
          <cell r="J8" t="str">
            <v>CobaltChizhou CN New Materials and Technology Co., Ltd.</v>
          </cell>
        </row>
        <row r="9">
          <cell r="J9" t="str">
            <v>CobaltChizhou Xi’en New Material Technology Co., Ltd.</v>
          </cell>
        </row>
        <row r="10">
          <cell r="J10" t="str">
            <v>CobaltCMOC Kisanfu Mining SARL</v>
          </cell>
        </row>
        <row r="11">
          <cell r="J11" t="str">
            <v>CobaltCOMMUS</v>
          </cell>
        </row>
        <row r="12">
          <cell r="J12" t="str">
            <v>CobaltCompagnie de Tifnout Tiranimine</v>
          </cell>
        </row>
        <row r="13">
          <cell r="J13" t="str">
            <v>CobaltCompagnie Miniere de Musonoie Global SAS</v>
          </cell>
        </row>
        <row r="14">
          <cell r="J14" t="str">
            <v>CobaltCompagnie Minière de Musonoïe Global SAS</v>
          </cell>
        </row>
        <row r="15">
          <cell r="J15" t="str">
            <v>CobaltComplexe hydrométallurgique de Guemassa</v>
          </cell>
        </row>
        <row r="16">
          <cell r="J16" t="str">
            <v>CobaltCoral Bay Nickel Corp.</v>
          </cell>
        </row>
        <row r="17">
          <cell r="J17" t="str">
            <v>CobaltCoral Bay Nickel Corporation (CBNC)</v>
          </cell>
        </row>
        <row r="18">
          <cell r="J18" t="str">
            <v>CobaltCoreMax Corporation</v>
          </cell>
        </row>
        <row r="19">
          <cell r="J19" t="str">
            <v>CobaltCosmo Chemical, Ltd.</v>
          </cell>
        </row>
        <row r="20">
          <cell r="J20" t="str">
            <v>CobaltCosmo EcoChem Co., Ltd.</v>
          </cell>
        </row>
        <row r="21">
          <cell r="J21" t="str">
            <v>CobaltDynatec Madagascar Company</v>
          </cell>
        </row>
        <row r="22">
          <cell r="J22" t="str">
            <v>CobaltEcopro Materials Co., Ltd.</v>
          </cell>
        </row>
        <row r="23">
          <cell r="J23" t="str">
            <v>CobaltEti Bakir A.S</v>
          </cell>
        </row>
        <row r="24">
          <cell r="J24" t="str">
            <v>CobaltEti Bakir A.S</v>
          </cell>
        </row>
        <row r="25">
          <cell r="J25" t="str">
            <v>CobaltEti Bakir A.S</v>
          </cell>
        </row>
        <row r="26">
          <cell r="J26" t="str">
            <v>CobaltExcellen Minerals SARL</v>
          </cell>
        </row>
        <row r="27">
          <cell r="J27" t="str">
            <v>CobaltFairsky Industrial Co., Limited</v>
          </cell>
        </row>
        <row r="28">
          <cell r="J28" t="str">
            <v>CobaltFort Saskatchewan Metals Facility</v>
          </cell>
        </row>
        <row r="29">
          <cell r="J29" t="str">
            <v>CobaltFreeport Kokkola</v>
          </cell>
        </row>
        <row r="30">
          <cell r="J30" t="str">
            <v>CobaltFujian Evergreen New Energy Technology Co.</v>
          </cell>
        </row>
        <row r="31">
          <cell r="J31" t="str">
            <v>CobaltGangzhou Yi Hao Umicore Industry Co.</v>
          </cell>
        </row>
        <row r="32">
          <cell r="J32" t="str">
            <v>CobaltGanzhou Hanrui</v>
          </cell>
        </row>
        <row r="33">
          <cell r="J33" t="str">
            <v>CobaltGanzhou Hanrui New Energy Technology Co., Ltd.</v>
          </cell>
        </row>
        <row r="34">
          <cell r="J34" t="str">
            <v>CobaltGanzhou Highpower Technology Co., Ltd.</v>
          </cell>
        </row>
        <row r="35">
          <cell r="J35" t="str">
            <v>CobaltGanzhou Tengyuan Cobalt New Material Co., Ltd.</v>
          </cell>
        </row>
        <row r="36">
          <cell r="J36" t="str">
            <v>CobaltGem (Jiangsu) Cobalt Industry Co., Ltd.</v>
          </cell>
        </row>
        <row r="37">
          <cell r="J37" t="str">
            <v>CobaltGLC (Laos) Metal Co. Ltd</v>
          </cell>
        </row>
        <row r="38">
          <cell r="J38" t="str">
            <v>CobaltGlencore Nikkelverk Refinery</v>
          </cell>
        </row>
        <row r="39">
          <cell r="J39" t="str">
            <v>CobaltGuangdong Fangyuan New Materials Group Co., Ltd.</v>
          </cell>
        </row>
        <row r="40">
          <cell r="J40" t="str">
            <v>CobaltGuangdong Jiana Energy Technology Co., Ltd.</v>
          </cell>
        </row>
        <row r="41">
          <cell r="J41" t="str">
            <v>CobaltGuangxi CNGR New Energy Science &amp; Technology Co., Ltd.</v>
          </cell>
        </row>
        <row r="42">
          <cell r="J42" t="str">
            <v>CobaltGuangxi Yinyi Advanced Material Co., Ltd.</v>
          </cell>
        </row>
        <row r="43">
          <cell r="J43" t="str">
            <v>CobaltGuizhou CNGR Resource Recycling Industry Development Co., Ltd.</v>
          </cell>
        </row>
        <row r="44">
          <cell r="J44" t="str">
            <v>CobaltGuizhou Red Star Electronic Material Co., Ltd.</v>
          </cell>
        </row>
        <row r="45">
          <cell r="J45" t="str">
            <v>CobaltHarima Refinery</v>
          </cell>
        </row>
        <row r="46">
          <cell r="J46" t="str">
            <v>CobaltHarima Refinery, Sumitomo Metal Mining</v>
          </cell>
        </row>
        <row r="47">
          <cell r="J47" t="str">
            <v>CobaltHefei Rongjie Metal Technology Co., Ltd.</v>
          </cell>
        </row>
        <row r="48">
          <cell r="J48" t="str">
            <v>CobaltHunan Brunp Recycling Technology Co., Ltd.</v>
          </cell>
        </row>
        <row r="49">
          <cell r="J49" t="str">
            <v>CobaltHunan CNGR New Energy Science &amp; Technology Co., Ltd.</v>
          </cell>
        </row>
        <row r="50">
          <cell r="J50" t="str">
            <v>CobaltHunan Hina Advanced Material Co., Ltd.</v>
          </cell>
        </row>
        <row r="51">
          <cell r="J51" t="str">
            <v>CobaltHunan Jinxin New Material Holding Co., Ltd.</v>
          </cell>
        </row>
        <row r="52">
          <cell r="J52" t="str">
            <v>CobaltHunan Jinxin New Materials Co., Ltd.</v>
          </cell>
        </row>
        <row r="53">
          <cell r="J53" t="str">
            <v>CobaltHunan Shiji Yintian New Material Co., Ltd.</v>
          </cell>
        </row>
        <row r="54">
          <cell r="J54" t="str">
            <v>CobaltHunan Yacheng New Energy Co., Ltd.</v>
          </cell>
        </row>
        <row r="55">
          <cell r="J55" t="str">
            <v>CobaltHunan Yacheng New Materials Co., Ltd.</v>
          </cell>
        </row>
        <row r="56">
          <cell r="J56" t="str">
            <v>CobaltHunan Zoomwe New Energy Science &amp; Technology Co., Ltd.</v>
          </cell>
        </row>
        <row r="57">
          <cell r="J57" t="str">
            <v>CobaltICoNiChem</v>
          </cell>
        </row>
        <row r="58">
          <cell r="J58" t="str">
            <v>CobaltImpala Platinum - Base Metal Refinery (BMR)</v>
          </cell>
        </row>
        <row r="59">
          <cell r="J59" t="str">
            <v>CobaltImpala Platinum - Rustenburg Smelter</v>
          </cell>
        </row>
        <row r="60">
          <cell r="J60" t="str">
            <v>CobaltImpala Refineries – Base Metals Refinery (BMR)</v>
          </cell>
        </row>
        <row r="61">
          <cell r="J61" t="str">
            <v>CobaltImpala Rustenburg</v>
          </cell>
        </row>
        <row r="62">
          <cell r="J62" t="str">
            <v>CobaltIncasa S.A.</v>
          </cell>
        </row>
        <row r="63">
          <cell r="J63" t="str">
            <v>CobaltJiana</v>
          </cell>
        </row>
        <row r="64">
          <cell r="J64" t="str">
            <v>CobaltJiangmen Chancsun Umicore Industry Co., Ltd. (JUC)</v>
          </cell>
        </row>
        <row r="65">
          <cell r="J65" t="str">
            <v>CobaltJiangmen Chancsun Umicore Industry Co.,Ltd</v>
          </cell>
        </row>
        <row r="66">
          <cell r="J66" t="str">
            <v>CobaltJiangsu Cobalt Nickel Metal (KLK)</v>
          </cell>
        </row>
        <row r="67">
          <cell r="J67" t="str">
            <v>CobaltJiangsu KLK Cobalt Nickel Metal Co., Ltd.</v>
          </cell>
        </row>
        <row r="68">
          <cell r="J68" t="str">
            <v>CobaltJiangsu Xiongfeng Technology Co., Ltd.</v>
          </cell>
        </row>
        <row r="69">
          <cell r="J69" t="str">
            <v>CobaltJiangxi Jiangwu Cobalt Industrial Co., Ltd.</v>
          </cell>
        </row>
        <row r="70">
          <cell r="J70" t="str">
            <v>CobaltJiangxi Miracle Golden Tiger Cobalt Co. Ltd.</v>
          </cell>
        </row>
        <row r="71">
          <cell r="J71" t="str">
            <v>CobaltJiangxi Rui da Xinnengyuan Technology Co., Ltd.</v>
          </cell>
        </row>
        <row r="72">
          <cell r="J72" t="str">
            <v>CobaltJiangxi Ruida New Energy Technology Co., Ltd.</v>
          </cell>
        </row>
        <row r="73">
          <cell r="J73" t="str">
            <v>CobaltJing Yuan Tungsten Technology Co., Ltd.</v>
          </cell>
        </row>
        <row r="74">
          <cell r="J74" t="str">
            <v>CobaltJingmen GEM Co., Ltd.</v>
          </cell>
        </row>
        <row r="75">
          <cell r="J75" t="str">
            <v>CobaltJSC Kolskaya Mining and Metallurgical Company (Kola MMC)</v>
          </cell>
        </row>
        <row r="76">
          <cell r="J76" t="str">
            <v>CobaltKamoto Copper Company</v>
          </cell>
        </row>
        <row r="77">
          <cell r="J77" t="str">
            <v>CobaltKasombo Minerals (SPRL) - MIKAS Huayou</v>
          </cell>
        </row>
        <row r="78">
          <cell r="J78" t="str">
            <v>CobaltKFM</v>
          </cell>
        </row>
        <row r="79">
          <cell r="J79" t="str">
            <v>CobaltKinsevere</v>
          </cell>
        </row>
        <row r="80">
          <cell r="J80" t="str">
            <v>CobaltKisanfu</v>
          </cell>
        </row>
        <row r="81">
          <cell r="J81" t="str">
            <v>CobaltKisanfu Mining (Kimin)</v>
          </cell>
        </row>
        <row r="82">
          <cell r="J82" t="str">
            <v>CobaltKola Mining and Metallurgical Company</v>
          </cell>
        </row>
        <row r="83">
          <cell r="J83" t="str">
            <v>CobaltKolwezi Tailings (KMT, aka Kingamyambo Musonoi Tailings)</v>
          </cell>
        </row>
        <row r="84">
          <cell r="J84" t="str">
            <v>CobaltLa Compagnie de Traitement des Rejets de Kingamyambo S.A. (Metalkol S.A.)</v>
          </cell>
        </row>
        <row r="85">
          <cell r="J85" t="str">
            <v>CobaltLa Miniere de Kambove</v>
          </cell>
        </row>
        <row r="86">
          <cell r="J86" t="str">
            <v>CobaltLa Miniere de Kasombo</v>
          </cell>
        </row>
        <row r="87">
          <cell r="J87" t="str">
            <v>CobaltLA MINIERE DE KASOMBO SAS</v>
          </cell>
        </row>
        <row r="88">
          <cell r="J88" t="str">
            <v>CobaltLanzhou Jinchuan Advanced Materials Technology Co., Ltd.</v>
          </cell>
        </row>
        <row r="89">
          <cell r="J89" t="str">
            <v>CobaltLianyou Resources Co., Ltd.</v>
          </cell>
        </row>
        <row r="90">
          <cell r="J90" t="str">
            <v>CobaltLLC Vostok</v>
          </cell>
        </row>
        <row r="91">
          <cell r="J91" t="str">
            <v>CobaltLOHUM CLEANTECH PVT LTD</v>
          </cell>
        </row>
        <row r="92">
          <cell r="J92" t="str">
            <v>CobaltLubumbashi (Mine de L’Etoile)</v>
          </cell>
        </row>
        <row r="93">
          <cell r="J93" t="str">
            <v>CobaltLuilu Metallurgical Plant</v>
          </cell>
        </row>
        <row r="94">
          <cell r="J94" t="str">
            <v>CobaltLUILU RESSOURCES SAS</v>
          </cell>
        </row>
        <row r="95">
          <cell r="J95" t="str">
            <v>CobaltMaolian</v>
          </cell>
        </row>
        <row r="96">
          <cell r="J96" t="str">
            <v>CobaltMechema Chemicals (Thailand) Co., Ltd.</v>
          </cell>
        </row>
        <row r="97">
          <cell r="J97" t="str">
            <v>CobaltMechema Chemicals shang-yu</v>
          </cell>
        </row>
        <row r="98">
          <cell r="J98" t="str">
            <v>CobaltMechema Korea, Co., Ltd.</v>
          </cell>
        </row>
        <row r="99">
          <cell r="J99" t="str">
            <v>CobaltMechema Taiwan Plant 1</v>
          </cell>
        </row>
        <row r="100">
          <cell r="J100" t="str">
            <v>CobaltMechema Taiwan Plant 2</v>
          </cell>
        </row>
        <row r="101">
          <cell r="J101" t="str">
            <v>CobaltMETAL MINES SARL</v>
          </cell>
        </row>
        <row r="102">
          <cell r="J102" t="str">
            <v>CobaltMetalkol</v>
          </cell>
        </row>
        <row r="103">
          <cell r="J103" t="str">
            <v>CobaltMIKAS</v>
          </cell>
        </row>
        <row r="104">
          <cell r="J104" t="str">
            <v>CobaltMinara Resources Pty</v>
          </cell>
        </row>
        <row r="105">
          <cell r="J105" t="str">
            <v>CobaltMinara Resources Pty Ltd.</v>
          </cell>
        </row>
        <row r="106">
          <cell r="J106" t="str">
            <v>CobaltMKM - La Miniere de Kalumbwe Myunga</v>
          </cell>
        </row>
        <row r="107">
          <cell r="J107" t="str">
            <v>CobaltMKM - La Minière de Kalumbwe Myunga</v>
          </cell>
        </row>
        <row r="108">
          <cell r="J108" t="str">
            <v>CobaltMMG Kinsevere SARL</v>
          </cell>
        </row>
        <row r="109">
          <cell r="J109" t="str">
            <v>CobaltMurrin Murrin Nickel Cobalt Plant</v>
          </cell>
        </row>
        <row r="110">
          <cell r="J110" t="str">
            <v>CobaltMutanda</v>
          </cell>
        </row>
        <row r="111">
          <cell r="J111" t="str">
            <v>CobaltMutanda Mining SPRL</v>
          </cell>
        </row>
        <row r="112">
          <cell r="J112" t="str">
            <v>CobaltNadezhda Metallurgical Plant (named after B.I. Kolesnikov) of the Polar Division of PJSC MMC Norilsk Nickel</v>
          </cell>
        </row>
        <row r="113">
          <cell r="J113" t="str">
            <v>CobaltNadezhda Metallurgical Plant of MMC Norilsk Nickel's Polar Division</v>
          </cell>
        </row>
        <row r="114">
          <cell r="J114" t="str">
            <v>CobaltNam Viet Cromit Joint Stock Company</v>
          </cell>
        </row>
        <row r="115">
          <cell r="J115" t="str">
            <v>CobaltNan Viet Ferrochrome Co., Ltd.</v>
          </cell>
        </row>
        <row r="116">
          <cell r="J116" t="str">
            <v>CobaltNantong Xinwei</v>
          </cell>
        </row>
        <row r="117">
          <cell r="J117" t="str">
            <v>CobaltNantong Xinwei Nickel Cobalt Technology Development Co., Ltd.</v>
          </cell>
        </row>
        <row r="118">
          <cell r="J118" t="str">
            <v>CobaltNew Era Group Zhejiang Zhongneng Cycle Technology Co., Ltd.</v>
          </cell>
        </row>
        <row r="119">
          <cell r="J119" t="str">
            <v>CobaltNew Providence Metals Marketing Inc.</v>
          </cell>
        </row>
        <row r="120">
          <cell r="J120" t="str">
            <v>CobaltNiihama Nickel and Cobalt Facility</v>
          </cell>
        </row>
        <row r="121">
          <cell r="J121" t="str">
            <v>CobaltNiihama Nickel Refinery</v>
          </cell>
        </row>
        <row r="122">
          <cell r="J122" t="str">
            <v>CobaltNiihama Nickel Refinery, Sumitomo Metal Mining</v>
          </cell>
        </row>
        <row r="123">
          <cell r="J123" t="str">
            <v>CobaltNingbo Yanmen Chemical Co., Ltd.</v>
          </cell>
        </row>
        <row r="124">
          <cell r="J124" t="str">
            <v>CobaltNORILSK NICKEL HARJAVALTA OY</v>
          </cell>
        </row>
        <row r="125">
          <cell r="J125" t="str">
            <v>CobaltPort Colborne Refinery</v>
          </cell>
        </row>
        <row r="126">
          <cell r="J126" t="str">
            <v>CobaltProny Resources New Caledonia</v>
          </cell>
        </row>
        <row r="127">
          <cell r="J127" t="str">
            <v>CobaltPT Halmahera Persada Lygend</v>
          </cell>
        </row>
        <row r="128">
          <cell r="J128" t="str">
            <v>CobaltPT HUAFEI NICKEL COBALT</v>
          </cell>
        </row>
        <row r="129">
          <cell r="J129" t="str">
            <v>CobaltPT HUAYUE NICKEL COBALT</v>
          </cell>
        </row>
        <row r="130">
          <cell r="J130" t="str">
            <v>CobaltPT Mechema Indonesia</v>
          </cell>
        </row>
        <row r="131">
          <cell r="J131" t="str">
            <v>CobaltPT Obi Nickel Cobalt</v>
          </cell>
        </row>
        <row r="132">
          <cell r="J132" t="str">
            <v>CobaltPT QMB New Energy Materials</v>
          </cell>
        </row>
        <row r="133">
          <cell r="J133" t="str">
            <v>CobaltQuzhou Huayou Cobalt New Material Co., Ltd.</v>
          </cell>
        </row>
        <row r="134">
          <cell r="J134" t="str">
            <v>CobaltRuashi</v>
          </cell>
        </row>
        <row r="135">
          <cell r="J135" t="str">
            <v>CobaltRuashi Mining SAS</v>
          </cell>
        </row>
        <row r="136">
          <cell r="J136" t="str">
            <v>CobaltRuiyilu Simple Resources Co., Ltd./ Luilu (Kolwezi)</v>
          </cell>
        </row>
        <row r="137">
          <cell r="J137" t="str">
            <v>CobaltSherritt</v>
          </cell>
        </row>
        <row r="138">
          <cell r="J138" t="str">
            <v>CobaltSichuan Jayson New Energy Technology Co., Ltd.</v>
          </cell>
        </row>
        <row r="139">
          <cell r="J139" t="str">
            <v>CobaltSimple Resources Co., Ltd.</v>
          </cell>
        </row>
        <row r="140">
          <cell r="J140" t="str">
            <v>CobaltSOCIETE MINIERE DU KATANGA (Lupoto Plant)</v>
          </cell>
        </row>
        <row r="141">
          <cell r="J141" t="str">
            <v>CobaltSociete pour le Traitment du Terril de Lubumbashi (STL)</v>
          </cell>
        </row>
        <row r="142">
          <cell r="J142" t="str">
            <v>CobaltSumitomo Metal Mining</v>
          </cell>
        </row>
        <row r="143">
          <cell r="J143" t="str">
            <v>CobaltSungEel HiMetal Co., Ltd.</v>
          </cell>
        </row>
        <row r="144">
          <cell r="J144" t="str">
            <v>CobaltSungEel HiTech Co., Ltd.</v>
          </cell>
        </row>
        <row r="145">
          <cell r="J145" t="str">
            <v>CobaltTaganito HPAL Nickel Corp.</v>
          </cell>
        </row>
        <row r="146">
          <cell r="J146" t="str">
            <v>CobaltTaganito HPAL Nickel Corporation (THPAL)</v>
          </cell>
        </row>
        <row r="147">
          <cell r="J147" t="str">
            <v>CobaltTenke Fungrume Mining (TFM)</v>
          </cell>
        </row>
        <row r="148">
          <cell r="J148" t="str">
            <v>CobaltTenke Fungurume</v>
          </cell>
        </row>
        <row r="149">
          <cell r="J149" t="str">
            <v>CobaltTenke Fungurume Mining SA</v>
          </cell>
        </row>
        <row r="150">
          <cell r="J150" t="str">
            <v>CobaltThe Ambatovy</v>
          </cell>
        </row>
        <row r="151">
          <cell r="J151" t="str">
            <v>CobaltTianjin Maolian Science &amp; Technology Co., Ltd.</v>
          </cell>
        </row>
        <row r="152">
          <cell r="J152" t="str">
            <v>CobaltUmicore Finland Oy</v>
          </cell>
        </row>
        <row r="153">
          <cell r="J153" t="str">
            <v>CobaltUmicore Olen</v>
          </cell>
        </row>
        <row r="154">
          <cell r="J154" t="str">
            <v>CobaltUranus Chemicals</v>
          </cell>
        </row>
        <row r="155">
          <cell r="J155" t="str">
            <v>CobaltVale - Long Harbour Processing Plant (LHPP)</v>
          </cell>
        </row>
        <row r="156">
          <cell r="J156" t="str">
            <v>CobaltVale – Long Harbour Processing Plant (LHPP)</v>
          </cell>
        </row>
        <row r="157">
          <cell r="J157" t="str">
            <v>CobaltVale New Caledonia</v>
          </cell>
        </row>
        <row r="158">
          <cell r="J158" t="str">
            <v>CobaltVale Nouvelle-Caledonie S.A.S</v>
          </cell>
        </row>
        <row r="159">
          <cell r="J159" t="str">
            <v>CobaltVital Materials Plant</v>
          </cell>
        </row>
        <row r="160">
          <cell r="J160" t="str">
            <v>CobaltVital Materials Workshop</v>
          </cell>
        </row>
        <row r="161">
          <cell r="J161" t="str">
            <v>CobaltW&amp;Q Metal Products Co., Limited</v>
          </cell>
        </row>
        <row r="162">
          <cell r="J162" t="str">
            <v>CobaltXiangtan Huacheng Nickel Cobalt New Material Co., Ltd.</v>
          </cell>
        </row>
        <row r="163">
          <cell r="J163" t="str">
            <v>CobaltXiongfeng</v>
          </cell>
        </row>
        <row r="164">
          <cell r="J164" t="str">
            <v>CobaltXTC New Energy Materials (Xiamen) LTD.</v>
          </cell>
        </row>
        <row r="165">
          <cell r="J165" t="str">
            <v>CobaltYichang Brunp Contemporary Amperex Co., Ltd.</v>
          </cell>
        </row>
        <row r="166">
          <cell r="J166" t="str">
            <v>CobaltYichang Yihua-Brunp New Material Co., Ltd.</v>
          </cell>
        </row>
        <row r="167">
          <cell r="J167" t="str">
            <v>CobaltZhejiang Greatpower Cobalt Materials Co., Ltd.</v>
          </cell>
        </row>
        <row r="168">
          <cell r="J168" t="str">
            <v>CobaltZhejiang Huayou Cobalt &amp; Nickel Co., Ltd.</v>
          </cell>
        </row>
        <row r="169">
          <cell r="J169" t="str">
            <v>CobaltZhejiang Huayou Cobalt Co., Ltd.</v>
          </cell>
        </row>
        <row r="170">
          <cell r="J170" t="str">
            <v>CobaltZhejiang Huayou Cobalt Company Limited</v>
          </cell>
        </row>
        <row r="171">
          <cell r="J171" t="str">
            <v>CobaltZhejiang New Era Zhongneng Technology Co., Ltd.</v>
          </cell>
        </row>
        <row r="172">
          <cell r="J172" t="str">
            <v>CobaltZhejiang Zhongjin Greatpower Lithium-Battery Industrial Corporation Co., Ltd.</v>
          </cell>
        </row>
        <row r="173">
          <cell r="J173" t="str">
            <v>CobaltZhuhai Kelixin Metal Materials Co., Ltd.</v>
          </cell>
        </row>
        <row r="174">
          <cell r="J174" t="str">
            <v>CobaltSmelter not listed</v>
          </cell>
        </row>
        <row r="175">
          <cell r="J175" t="str">
            <v>CobaltSmelter not yet identified</v>
          </cell>
        </row>
        <row r="176">
          <cell r="J176" t="str">
            <v>CopperAntucoya</v>
          </cell>
        </row>
        <row r="177">
          <cell r="J177" t="str">
            <v>CopperAtlantic Copper S.A.</v>
          </cell>
        </row>
        <row r="178">
          <cell r="J178" t="str">
            <v>CopperAurubis Bulgaria</v>
          </cell>
        </row>
        <row r="179">
          <cell r="J179" t="str">
            <v>CopperAurubis Hamburg</v>
          </cell>
        </row>
        <row r="180">
          <cell r="J180" t="str">
            <v>CopperAurubis Hamburg AG</v>
          </cell>
        </row>
        <row r="181">
          <cell r="J181" t="str">
            <v>CopperAurubis Olen nv</v>
          </cell>
        </row>
        <row r="182">
          <cell r="J182" t="str">
            <v>CopperAurubis Pirdop</v>
          </cell>
        </row>
        <row r="183">
          <cell r="J183" t="str">
            <v>CopperBagdad</v>
          </cell>
        </row>
        <row r="184">
          <cell r="J184" t="str">
            <v>CopperBirla Group (Hidalco)</v>
          </cell>
        </row>
        <row r="185">
          <cell r="J185" t="str">
            <v>CopperBoliden Harjavalta Oy</v>
          </cell>
        </row>
        <row r="186">
          <cell r="J186" t="str">
            <v>CopperBoliden Ronnskar</v>
          </cell>
        </row>
        <row r="187">
          <cell r="J187" t="str">
            <v>CopperCaserones</v>
          </cell>
        </row>
        <row r="188">
          <cell r="J188" t="str">
            <v>CopperCCR Refinery - Glencore Canada Corporation</v>
          </cell>
        </row>
        <row r="189">
          <cell r="J189" t="str">
            <v>CopperCerro Verde I Leach Pad</v>
          </cell>
        </row>
        <row r="190">
          <cell r="J190" t="str">
            <v>CopperChino (Santa Rita)</v>
          </cell>
        </row>
        <row r="191">
          <cell r="J191" t="str">
            <v>CopperChuquicamata Refinery</v>
          </cell>
        </row>
        <row r="192">
          <cell r="J192" t="str">
            <v>CopperCMOC Kisanfu Mining SARL</v>
          </cell>
        </row>
        <row r="193">
          <cell r="J193" t="str">
            <v>CopperCompagnie Miniere de Musonoie Global SAS</v>
          </cell>
        </row>
        <row r="194">
          <cell r="J194" t="str">
            <v>CopperCopper plant of the Polar Division of PJSC MMC Norilsk Nickel</v>
          </cell>
        </row>
        <row r="195">
          <cell r="J195" t="str">
            <v>CopperCopper Plant Polar Division of MMC Norilsk Nickel</v>
          </cell>
        </row>
        <row r="196">
          <cell r="J196" t="str">
            <v>CopperEl Paso (refinery)</v>
          </cell>
        </row>
        <row r="197">
          <cell r="J197" t="str">
            <v>CopperEl Soldado</v>
          </cell>
        </row>
        <row r="198">
          <cell r="J198" t="str">
            <v>CopperEl Teniente</v>
          </cell>
        </row>
        <row r="199">
          <cell r="J199" t="str">
            <v>CopperEti Bakir A.S</v>
          </cell>
        </row>
        <row r="200">
          <cell r="J200" t="str">
            <v>CopperEti Bakir A.S</v>
          </cell>
        </row>
        <row r="201">
          <cell r="J201" t="str">
            <v>CopperEti Bakir A.S</v>
          </cell>
        </row>
        <row r="202">
          <cell r="J202" t="str">
            <v>CopperExcellen Minerals SARL</v>
          </cell>
        </row>
        <row r="203">
          <cell r="J203" t="str">
            <v>CopperGabriela Mistral (Gaby)</v>
          </cell>
        </row>
        <row r="204">
          <cell r="J204" t="str">
            <v>CopperGlencore Nikkelverk Refinery</v>
          </cell>
        </row>
        <row r="205">
          <cell r="J205" t="str">
            <v>CopperHindalco Industries Ltd - Unit Birla Copper</v>
          </cell>
        </row>
        <row r="206">
          <cell r="J206" t="str">
            <v>CopperImpala Platinum - Base Metal Refinery (BMR)</v>
          </cell>
        </row>
        <row r="207">
          <cell r="J207" t="str">
            <v>CopperImpala Platinum - Rustenburg Smelter</v>
          </cell>
        </row>
        <row r="208">
          <cell r="J208" t="str">
            <v>CopperImpala Platinum Ltd.</v>
          </cell>
        </row>
        <row r="209">
          <cell r="J209" t="str">
            <v>CopperImpala Refineries – Base Metals Refinery (BMR)</v>
          </cell>
        </row>
        <row r="210">
          <cell r="J210" t="str">
            <v>CopperImpala Rustenburg</v>
          </cell>
        </row>
        <row r="211">
          <cell r="J211" t="str">
            <v>CopperJX Nippon Mining &amp; Metals Co., Ltd. Hitachi</v>
          </cell>
        </row>
        <row r="212">
          <cell r="J212" t="str">
            <v>CopperKamoto Copper Company</v>
          </cell>
        </row>
        <row r="213">
          <cell r="J213" t="str">
            <v>CopperKennecott Utah Copper LLC</v>
          </cell>
        </row>
        <row r="214">
          <cell r="J214" t="str">
            <v>CopperKennecott Utah Copper LLC (Rio Tinto Kennecott or RTK)</v>
          </cell>
        </row>
        <row r="215">
          <cell r="J215" t="str">
            <v>CopperKFM</v>
          </cell>
        </row>
        <row r="216">
          <cell r="J216" t="str">
            <v>CopperKGHM Polska Miedz S.A. Oddzial Huta Miedzi, Legnica</v>
          </cell>
        </row>
        <row r="217">
          <cell r="J217" t="str">
            <v>CopperKinsevere Phase 2</v>
          </cell>
        </row>
        <row r="218">
          <cell r="J218" t="str">
            <v>CopperKisanfu</v>
          </cell>
        </row>
        <row r="219">
          <cell r="J219" t="str">
            <v>CopperKisanfu Mining (Kimin)</v>
          </cell>
        </row>
        <row r="220">
          <cell r="J220" t="str">
            <v>CopperKokkola</v>
          </cell>
        </row>
        <row r="221">
          <cell r="J221" t="str">
            <v>CopperKolwezi Tailings (KMT, aka Kingamyambo Musonoi Tailings)</v>
          </cell>
        </row>
        <row r="222">
          <cell r="J222" t="str">
            <v>CopperKyshtym Copper-Electrolytic Plant</v>
          </cell>
        </row>
        <row r="223">
          <cell r="J223" t="str">
            <v>CopperLa Caridad</v>
          </cell>
        </row>
        <row r="224">
          <cell r="J224" t="str">
            <v>CopperLa Compagnie de Traitement des Rejets de Kingamyambo S.A. (Metalkol S.A.)</v>
          </cell>
        </row>
        <row r="225">
          <cell r="J225" t="str">
            <v>CopperLas Ventanas</v>
          </cell>
        </row>
        <row r="226">
          <cell r="J226" t="str">
            <v>CopperLos Bronces</v>
          </cell>
        </row>
        <row r="227">
          <cell r="J227" t="str">
            <v>CopperLS MnM (ONSAN)</v>
          </cell>
        </row>
        <row r="228">
          <cell r="J228" t="str">
            <v>CopperLS MnM Inc.</v>
          </cell>
        </row>
        <row r="229">
          <cell r="J229" t="str">
            <v>CopperLuilu</v>
          </cell>
        </row>
        <row r="230">
          <cell r="J230" t="str">
            <v>CopperLuilu (leach plant)</v>
          </cell>
        </row>
        <row r="231">
          <cell r="J231" t="str">
            <v>CopperLUILU RESSOURCES SAS</v>
          </cell>
        </row>
        <row r="232">
          <cell r="J232" t="str">
            <v>CopperMantos Blancos</v>
          </cell>
        </row>
        <row r="233">
          <cell r="J233" t="str">
            <v>CopperMantoverde</v>
          </cell>
        </row>
        <row r="234">
          <cell r="J234" t="str">
            <v>CopperMetalkol</v>
          </cell>
        </row>
        <row r="235">
          <cell r="J235" t="str">
            <v>CopperMetallo  (Aurubis)</v>
          </cell>
        </row>
        <row r="236">
          <cell r="J236" t="str">
            <v>CopperMiami (SX-EW)</v>
          </cell>
        </row>
        <row r="237">
          <cell r="J237" t="str">
            <v>CopperMichilla</v>
          </cell>
        </row>
        <row r="238">
          <cell r="J238" t="str">
            <v>CopperMina Justa</v>
          </cell>
        </row>
        <row r="239">
          <cell r="J239" t="str">
            <v>CopperMinera Escondida Limitada</v>
          </cell>
        </row>
        <row r="240">
          <cell r="J240" t="str">
            <v>CopperMMG Kinsevere SARL</v>
          </cell>
        </row>
        <row r="241">
          <cell r="J241" t="str">
            <v>CopperMorenci</v>
          </cell>
        </row>
        <row r="242">
          <cell r="J242" t="str">
            <v>CopperMount Isa Mines Limited - Copper Refineries Pty Ltd (Glencore)</v>
          </cell>
        </row>
        <row r="243">
          <cell r="J243" t="str">
            <v>CopperMutanda</v>
          </cell>
        </row>
        <row r="244">
          <cell r="J244" t="str">
            <v>CopperMutanda Mining SPRL</v>
          </cell>
        </row>
        <row r="245">
          <cell r="J245" t="str">
            <v>CopperNadezhda Metallurgical Plant (named after B.I. Kolesnikov) of the Polar Division of PJSC MMC Norilsk Nickel</v>
          </cell>
        </row>
        <row r="246">
          <cell r="J246" t="str">
            <v>CopperNadezhda Metallurgical Plant of MMC Norilsk Nickel's Polar Division</v>
          </cell>
        </row>
        <row r="247">
          <cell r="J247" t="str">
            <v>CopperNKANA COPPER REFINERY - Nkana (Kitwe)</v>
          </cell>
        </row>
        <row r="248">
          <cell r="J248" t="str">
            <v>CopperOlympic Dam</v>
          </cell>
        </row>
        <row r="249">
          <cell r="J249" t="str">
            <v>CopperOnsan Refinery I</v>
          </cell>
        </row>
        <row r="250">
          <cell r="J250" t="str">
            <v>CopperOnsan Refinery II</v>
          </cell>
        </row>
        <row r="251">
          <cell r="J251" t="str">
            <v>CopperRadomiro Tomic</v>
          </cell>
        </row>
        <row r="252">
          <cell r="J252" t="str">
            <v>CopperRuashi II</v>
          </cell>
        </row>
        <row r="253">
          <cell r="J253" t="str">
            <v>CopperRuashi II</v>
          </cell>
        </row>
        <row r="254">
          <cell r="J254" t="str">
            <v>CopperRuashi Mining SAS</v>
          </cell>
        </row>
        <row r="255">
          <cell r="J255" t="str">
            <v>CopperRuashi Mining SAS</v>
          </cell>
        </row>
        <row r="256">
          <cell r="J256" t="str">
            <v>CopperRuiyilu Simple Resources Co., Ltd./ Luilu (Kolwezi)</v>
          </cell>
        </row>
        <row r="257">
          <cell r="J257" t="str">
            <v>CopperSafford &amp; Lone Star</v>
          </cell>
        </row>
        <row r="258">
          <cell r="J258" t="str">
            <v>CopperSaganoseki</v>
          </cell>
        </row>
        <row r="259">
          <cell r="J259" t="str">
            <v>CopperSaganoseki Smelter &amp; Refinery</v>
          </cell>
        </row>
        <row r="260">
          <cell r="J260" t="str">
            <v>CopperSalvador</v>
          </cell>
        </row>
        <row r="261">
          <cell r="J261" t="str">
            <v>CopperSierrita</v>
          </cell>
        </row>
        <row r="262">
          <cell r="J262" t="str">
            <v>CopperSimple Resources Co., Ltd.</v>
          </cell>
        </row>
        <row r="263">
          <cell r="J263" t="str">
            <v>CopperSociedad Minera Cerro Verde S.A.A.</v>
          </cell>
        </row>
        <row r="264">
          <cell r="J264" t="str">
            <v>CopperSOCIETE MINIERE DU KATANGA (Lupoto Plant)</v>
          </cell>
        </row>
        <row r="265">
          <cell r="J265" t="str">
            <v>CopperSociete pour le Traitment du Terril de Lubumbashi (STL)</v>
          </cell>
        </row>
        <row r="266">
          <cell r="J266" t="str">
            <v>CopperTenke Fungurume</v>
          </cell>
        </row>
        <row r="267">
          <cell r="J267" t="str">
            <v>CopperTenke Fungurume Mining SA</v>
          </cell>
        </row>
        <row r="268">
          <cell r="J268" t="str">
            <v>CopperToyo</v>
          </cell>
        </row>
        <row r="269">
          <cell r="J269" t="str">
            <v>CopperToyo Smelter &amp; Refinery, Sumitomo Metal Mining</v>
          </cell>
        </row>
        <row r="270">
          <cell r="J270" t="str">
            <v>CopperTyrone Leach</v>
          </cell>
        </row>
        <row r="271">
          <cell r="J271" t="str">
            <v>CopperVale Copper Cliff Nickel Refinery</v>
          </cell>
        </row>
        <row r="272">
          <cell r="J272" t="str">
            <v>CopperVedanta Limited - Sterlite Copper</v>
          </cell>
        </row>
        <row r="273">
          <cell r="J273" t="str">
            <v>CopperVedanta Limited-Sterlite Copper</v>
          </cell>
        </row>
        <row r="274">
          <cell r="J274" t="str">
            <v>CopperSmelter not listed</v>
          </cell>
        </row>
        <row r="275">
          <cell r="J275" t="str">
            <v>CopperSmelter not yet identified</v>
          </cell>
        </row>
        <row r="276">
          <cell r="J276" t="str">
            <v>GraphiteSmelter not listed</v>
          </cell>
        </row>
        <row r="277">
          <cell r="J277" t="str">
            <v>GraphiteSmelter not yet identified</v>
          </cell>
        </row>
        <row r="278">
          <cell r="J278" t="str">
            <v>LithiumAbazhou Gaoyuan Lithium Battery Material Co., Ltd.</v>
          </cell>
        </row>
        <row r="279">
          <cell r="J279" t="str">
            <v>LithiumAbazhou Gaoyuan Lithium Electric Material Co., Ltd.</v>
          </cell>
        </row>
        <row r="280">
          <cell r="J280" t="str">
            <v>LithiumAlbemarle - Langelsheim Site</v>
          </cell>
        </row>
        <row r="281">
          <cell r="J281" t="str">
            <v>LithiumAlbemarle - Silver Peak Site</v>
          </cell>
        </row>
        <row r="282">
          <cell r="J282" t="str">
            <v>LithiumAlbemarle (La Negra)</v>
          </cell>
        </row>
        <row r="283">
          <cell r="J283" t="str">
            <v>LithiumAlbemarle Sichuan New Material Co. Ltd. (Meishan)</v>
          </cell>
        </row>
        <row r="284">
          <cell r="J284" t="str">
            <v>LithiumArcadium Lithium (Bessemer City)</v>
          </cell>
        </row>
        <row r="285">
          <cell r="J285" t="str">
            <v>LithiumArcadium Lithium (Fenix)</v>
          </cell>
        </row>
        <row r="286">
          <cell r="J286" t="str">
            <v>LithiumAttero Recycling Pvt Ltd</v>
          </cell>
        </row>
        <row r="287">
          <cell r="J287" t="str">
            <v>LithiumCauchari-Olaroz (Exar)</v>
          </cell>
        </row>
        <row r="288">
          <cell r="J288" t="str">
            <v>LithiumChengdu Youngy Lithium Technology Co., Ltd</v>
          </cell>
        </row>
        <row r="289">
          <cell r="J289" t="str">
            <v>LithiumChiZhou CN New Materials and Technology Co., Ltd.</v>
          </cell>
        </row>
        <row r="290">
          <cell r="J290" t="str">
            <v>LithiumGanzhou Miracle Lithium Industrial Co., Ltd.</v>
          </cell>
        </row>
        <row r="291">
          <cell r="J291" t="str">
            <v>LithiumGeneral Lithium</v>
          </cell>
        </row>
        <row r="292">
          <cell r="J292" t="str">
            <v>LithiumGeneral Lithium Corporation</v>
          </cell>
        </row>
        <row r="293">
          <cell r="J293" t="str">
            <v>LithiumGreenbushes Lithium Operation</v>
          </cell>
        </row>
        <row r="294">
          <cell r="J294" t="str">
            <v>LithiumGuizhou Red Star Electronic Material Co., Ltd.</v>
          </cell>
        </row>
        <row r="295">
          <cell r="J295" t="str">
            <v>LithiumGuizhou Redstar Development Dalong Manganese Industry Co., Ltd.</v>
          </cell>
        </row>
        <row r="296">
          <cell r="J296" t="str">
            <v>LithiumHunan Brunp Recycling Technology Co., Ltd.</v>
          </cell>
        </row>
        <row r="297">
          <cell r="J297" t="str">
            <v>LithiumHunan Wuchuang Cycle Technology Co., LTD</v>
          </cell>
        </row>
        <row r="298">
          <cell r="J298" t="str">
            <v>LithiumHunan Wuchuang Recycling Technology Co., Ltd.</v>
          </cell>
        </row>
        <row r="299">
          <cell r="J299" t="str">
            <v>LithiumHunan Yongshan Lithium Co., Ltd.</v>
          </cell>
        </row>
        <row r="300">
          <cell r="J300" t="str">
            <v>LithiumJiangsu Baozong &amp; Baoda Pharmachem Co. Ltd.</v>
          </cell>
        </row>
        <row r="301">
          <cell r="J301" t="str">
            <v>LithiumJiangxi Ganfeng Lithium Co., Ltd.</v>
          </cell>
        </row>
        <row r="302">
          <cell r="J302" t="str">
            <v>LithiumJiangxi Nanshi Lithium Power New Materials Co., Ltd.</v>
          </cell>
        </row>
        <row r="303">
          <cell r="J303" t="str">
            <v>LithiumJiangxi Rui da Xinnengyuan Technology Co., Ltd.</v>
          </cell>
        </row>
        <row r="304">
          <cell r="J304" t="str">
            <v>LithiumJiangxi Ruida New Energy Technology Co., Ltd.</v>
          </cell>
        </row>
        <row r="305">
          <cell r="J305" t="str">
            <v>LithiumJingmen GEM Co., Ltd.</v>
          </cell>
        </row>
        <row r="306">
          <cell r="J306" t="str">
            <v>LithiumKemerton</v>
          </cell>
        </row>
        <row r="307">
          <cell r="J307" t="str">
            <v>LithiumKings Mountain Lithium Plant</v>
          </cell>
        </row>
        <row r="308">
          <cell r="J308" t="str">
            <v>LithiumLa Negra Chemical Plant</v>
          </cell>
        </row>
        <row r="309">
          <cell r="J309" t="str">
            <v>LithiumLa Negra Lithium Carbonate Plant</v>
          </cell>
        </row>
        <row r="310">
          <cell r="J310" t="str">
            <v>LithiumLianhe Chemical Technology(Linhai) Co.,Ltd</v>
          </cell>
        </row>
        <row r="311">
          <cell r="J311" t="str">
            <v>LithiumLivent (Bessemer City)</v>
          </cell>
        </row>
        <row r="312">
          <cell r="J312" t="str">
            <v>LithiumLivent (Fenix)</v>
          </cell>
        </row>
        <row r="313">
          <cell r="J313" t="str">
            <v>LithiumLivent Corporation (Bessemer City)</v>
          </cell>
        </row>
        <row r="314">
          <cell r="J314" t="str">
            <v>LithiumLivent Corporation (Fenix)</v>
          </cell>
        </row>
        <row r="315">
          <cell r="J315" t="str">
            <v>LithiumLongnan Ruihong Technology Co., Ltd.</v>
          </cell>
        </row>
        <row r="316">
          <cell r="J316" t="str">
            <v>LithiumMinera Exar (Ganfeng Lithium-Lithium Americas)</v>
          </cell>
        </row>
        <row r="317">
          <cell r="J317" t="str">
            <v>LithiumMinera Exar S.A.</v>
          </cell>
        </row>
        <row r="318">
          <cell r="J318" t="str">
            <v>LithiumNingdu Ganfeng Lithium Co., Ltd.</v>
          </cell>
        </row>
        <row r="319">
          <cell r="J319" t="str">
            <v>LithiumPT. ChengTok Lithium Indonesia</v>
          </cell>
        </row>
        <row r="320">
          <cell r="J320" t="str">
            <v>LithiumQinghai Dongtai Jinear Lithium Resources Co., Ltd.</v>
          </cell>
        </row>
        <row r="321">
          <cell r="J321" t="str">
            <v>LithiumQinghai Jinaier Lithium Resources Co., Ltd.</v>
          </cell>
        </row>
        <row r="322">
          <cell r="J322" t="str">
            <v>LithiumQinzhou</v>
          </cell>
        </row>
        <row r="323">
          <cell r="J323" t="str">
            <v>LithiumQinzhou Lithium</v>
          </cell>
        </row>
        <row r="324">
          <cell r="J324" t="str">
            <v>LithiumQuannan Ruilong Technology Co., Ltd.</v>
          </cell>
        </row>
        <row r="325">
          <cell r="J325" t="str">
            <v>LithiumSichuan CATH Co., Ltd</v>
          </cell>
        </row>
        <row r="326">
          <cell r="J326" t="str">
            <v>LithiumSichuan Siterui Lithium Industry Co., Ltd.</v>
          </cell>
        </row>
        <row r="327">
          <cell r="J327" t="str">
            <v>LithiumSichuan Zhiyuan Lithium Industries Co., Ltd</v>
          </cell>
        </row>
        <row r="328">
          <cell r="J328" t="str">
            <v>LithiumSociedad Quimica y Minera/SQM Lithium (Salar Del Carmen Plant)</v>
          </cell>
        </row>
        <row r="329">
          <cell r="J329" t="str">
            <v>LithiumSQM Salar S.A.</v>
          </cell>
        </row>
        <row r="330">
          <cell r="J330" t="str">
            <v>LithiumSQM Salar S.A. (Del Carmen Plant)</v>
          </cell>
        </row>
        <row r="331">
          <cell r="J331" t="str">
            <v>LithiumSuining Chengxi Lithium Industries Inc.</v>
          </cell>
        </row>
        <row r="332">
          <cell r="J332" t="str">
            <v>LithiumTianqi</v>
          </cell>
        </row>
        <row r="333">
          <cell r="J333" t="str">
            <v>LithiumTianqi Lithium (Shehong) Co., Ltd.</v>
          </cell>
        </row>
        <row r="334">
          <cell r="J334" t="str">
            <v>LithiumWodgina</v>
          </cell>
        </row>
        <row r="335">
          <cell r="J335" t="str">
            <v>LithiumWodgina</v>
          </cell>
        </row>
        <row r="336">
          <cell r="J336" t="str">
            <v>LithiumWodgina Lithium Mine</v>
          </cell>
        </row>
        <row r="337">
          <cell r="J337" t="str">
            <v>LithiumXinyu</v>
          </cell>
        </row>
        <row r="338">
          <cell r="J338" t="str">
            <v>LithiumYahua</v>
          </cell>
        </row>
        <row r="339">
          <cell r="J339" t="str">
            <v>LithiumYahua Lithium Industry (Ya’an) Co., Ltd.</v>
          </cell>
        </row>
        <row r="340">
          <cell r="J340" t="str">
            <v>LithiumYibin Tianyi Lithium Industry Co., Ltd.</v>
          </cell>
        </row>
        <row r="341">
          <cell r="J341" t="str">
            <v>LithiumZhejiang New Era Zhongneng Technology Co., Ltd.</v>
          </cell>
        </row>
        <row r="342">
          <cell r="J342" t="str">
            <v>LithiumSmelter not listed</v>
          </cell>
        </row>
        <row r="343">
          <cell r="J343" t="str">
            <v>LithiumSmelter not yet identified</v>
          </cell>
        </row>
        <row r="344">
          <cell r="J344" t="str">
            <v>MicaArctic Minerals, LLC</v>
          </cell>
        </row>
        <row r="345">
          <cell r="J345" t="str">
            <v>MicaBaotou Fuguang Trading Co., Ltd. Guyang Branch</v>
          </cell>
        </row>
        <row r="346">
          <cell r="J346" t="str">
            <v>MicaCaolines de Vimianzo, SAU ( aka CAVISA)</v>
          </cell>
        </row>
        <row r="347">
          <cell r="J347" t="str">
            <v>MicaDARUKA INTERNATIONAL</v>
          </cell>
        </row>
        <row r="348">
          <cell r="J348" t="str">
            <v>MicaDARUKA MINCHEM PVT.LTD</v>
          </cell>
        </row>
        <row r="349">
          <cell r="J349" t="str">
            <v>MicaDARUKA MINERALS</v>
          </cell>
        </row>
        <row r="350">
          <cell r="J350" t="str">
            <v>MicaG. K. INTERNATIONAL</v>
          </cell>
        </row>
        <row r="351">
          <cell r="J351" t="str">
            <v>MicaHEBEI LINGSHOU COUNTY ZHONGKE MINERAL POWDER CO., LTD.</v>
          </cell>
        </row>
        <row r="352">
          <cell r="J352" t="str">
            <v>MicaHunan Rongtai New Material Co., Ltd.</v>
          </cell>
        </row>
        <row r="353">
          <cell r="J353" t="str">
            <v>MicaImerys Canada, Inc.</v>
          </cell>
        </row>
        <row r="354">
          <cell r="J354" t="str">
            <v>MicaImerys Mica Kings Mountain, Inc.</v>
          </cell>
        </row>
        <row r="355">
          <cell r="J355" t="str">
            <v>MicaJSC “Sludyanaya Fabrika”</v>
          </cell>
        </row>
        <row r="356">
          <cell r="J356" t="str">
            <v>MicaKehui Mica Co., Ltd.</v>
          </cell>
        </row>
        <row r="357">
          <cell r="J357" t="str">
            <v>MicaLAXIM MINERALS CORPORATION</v>
          </cell>
        </row>
        <row r="358">
          <cell r="J358" t="str">
            <v>MicaLingshou Huajing Mica Co., Ltd.</v>
          </cell>
        </row>
        <row r="359">
          <cell r="J359" t="str">
            <v>MicaLKAB Minerals Oy</v>
          </cell>
        </row>
        <row r="360">
          <cell r="J360" t="str">
            <v>MicaMica Electrical Material (Luhe) Co., Ltd.</v>
          </cell>
        </row>
        <row r="361">
          <cell r="J361" t="str">
            <v>MicaMinerals i Derivats, S.A.</v>
          </cell>
        </row>
        <row r="362">
          <cell r="J362" t="str">
            <v>MicaMK Import Export</v>
          </cell>
        </row>
        <row r="363">
          <cell r="J363" t="str">
            <v>MicaMODI MICA ENTERPRISES</v>
          </cell>
        </row>
        <row r="364">
          <cell r="J364" t="str">
            <v>MicaNanjing Jinyun Mica Ltd.</v>
          </cell>
        </row>
        <row r="365">
          <cell r="J365" t="str">
            <v>MicaPachisia &amp; Co.</v>
          </cell>
        </row>
        <row r="366">
          <cell r="J366" t="str">
            <v>MicaSoutheastern Performance Minerals, LLC</v>
          </cell>
        </row>
        <row r="367">
          <cell r="J367" t="str">
            <v>MicaSUBLIME MICA EXPORTS</v>
          </cell>
        </row>
        <row r="368">
          <cell r="J368" t="str">
            <v>MicaSuper Market Fort Dauphin</v>
          </cell>
        </row>
        <row r="369">
          <cell r="J369" t="str">
            <v>MicaThe Jai Mica Supply Co., PVT Ltd.</v>
          </cell>
        </row>
        <row r="370">
          <cell r="J370" t="str">
            <v>MicaThe JAI Mica Supply Company Limited</v>
          </cell>
        </row>
        <row r="371">
          <cell r="J371" t="str">
            <v>MicaVon Roll Brazil Ltd.</v>
          </cell>
        </row>
        <row r="372">
          <cell r="J372" t="str">
            <v>MicaVON ROLL BRAZIL LTDA</v>
          </cell>
        </row>
        <row r="373">
          <cell r="J373" t="str">
            <v>MicaVon Roll do Brasil Ltda</v>
          </cell>
        </row>
        <row r="374">
          <cell r="J374" t="str">
            <v>MicaYamaguchi Mica</v>
          </cell>
        </row>
        <row r="375">
          <cell r="J375" t="str">
            <v>MicaYamaguchi Mica Co., Ltd. Shinshiro Factory</v>
          </cell>
        </row>
        <row r="376">
          <cell r="J376" t="str">
            <v>MicaYamaguchi Mica Co., Ltd. Toyohashi Factory</v>
          </cell>
        </row>
        <row r="377">
          <cell r="J377" t="str">
            <v>MicaSmelter not listed</v>
          </cell>
        </row>
        <row r="378">
          <cell r="J378" t="str">
            <v>MicaSmelter not yet identified</v>
          </cell>
        </row>
        <row r="379">
          <cell r="J379" t="str">
            <v>NickelAttero Recycling Pvt Ltd</v>
          </cell>
        </row>
        <row r="380">
          <cell r="J380" t="str">
            <v>NickelCoral Bay Nickel Corporation (CBNC)</v>
          </cell>
        </row>
        <row r="381">
          <cell r="J381" t="str">
            <v>NickelCoral Bay Smelter</v>
          </cell>
        </row>
        <row r="382">
          <cell r="J382" t="str">
            <v>NickelDynatec Madagascar Company</v>
          </cell>
        </row>
        <row r="383">
          <cell r="J383" t="str">
            <v>NickelEcopro Materials Co., Ltd.</v>
          </cell>
        </row>
        <row r="384">
          <cell r="J384" t="str">
            <v>NickelFujian Evergreen New Energy Technology Co.</v>
          </cell>
        </row>
        <row r="385">
          <cell r="J385" t="str">
            <v>NickelGuangdong Fangyuan New Materials Group Co., Ltd.</v>
          </cell>
        </row>
        <row r="386">
          <cell r="J386" t="str">
            <v>NickelGuangdong Jiana Energy Technology Co., Ltd.</v>
          </cell>
        </row>
        <row r="387">
          <cell r="J387" t="str">
            <v>NickelGuangxi CNGR New Energy Science &amp; Technology Co., Ltd.</v>
          </cell>
        </row>
        <row r="388">
          <cell r="J388" t="str">
            <v>NickelGuangxi Yinyi Advanced Material Co., Ltd.</v>
          </cell>
        </row>
        <row r="389">
          <cell r="J389" t="str">
            <v>NickelGuizhou CNGR Resource Recycling Industry Development Co., Ltd.</v>
          </cell>
        </row>
        <row r="390">
          <cell r="J390" t="str">
            <v>NickelGuizhou Red Star Electronic Material Co., Ltd.</v>
          </cell>
        </row>
        <row r="391">
          <cell r="J391" t="str">
            <v>NickelHarima Refinery</v>
          </cell>
        </row>
        <row r="392">
          <cell r="J392" t="str">
            <v>NickelHarima Refinery, Sumitomo Metal Mining</v>
          </cell>
        </row>
        <row r="393">
          <cell r="J393" t="str">
            <v>NickelHunan Brunp Recycling Technology Co., Ltd.</v>
          </cell>
        </row>
        <row r="394">
          <cell r="J394" t="str">
            <v>NickelHunan CNGR New Energy Science &amp; Technology Co., Ltd.</v>
          </cell>
        </row>
        <row r="395">
          <cell r="J395" t="str">
            <v>NickelHyuga Smelting Co., Ltd.</v>
          </cell>
        </row>
        <row r="396">
          <cell r="J396" t="str">
            <v>NickelIconiChem</v>
          </cell>
        </row>
        <row r="397">
          <cell r="J397" t="str">
            <v>NickelImpala Platinum - Base Metal Refinery (BMR)</v>
          </cell>
        </row>
        <row r="398">
          <cell r="J398" t="str">
            <v>NickelImpala Platinum - Rustenburg Smelter</v>
          </cell>
        </row>
        <row r="399">
          <cell r="J399" t="str">
            <v>NickelImpala Refineries – Base Metals Refinery (BMR)</v>
          </cell>
        </row>
        <row r="400">
          <cell r="J400" t="str">
            <v>NickelImpala Rustenburg</v>
          </cell>
        </row>
        <row r="401">
          <cell r="J401" t="str">
            <v>NickelJiangmen Chancsun Umicore Industry Co., Ltd. (JUC)</v>
          </cell>
        </row>
        <row r="402">
          <cell r="J402" t="str">
            <v>NickelJiangmen Chancsun Umicore Industry Co.,Ltd</v>
          </cell>
        </row>
        <row r="403">
          <cell r="J403" t="str">
            <v>NickelJiangxi Miracle Golden Tiger Cobalt Co. Ltd.</v>
          </cell>
        </row>
        <row r="404">
          <cell r="J404" t="str">
            <v>NickelJiangxi Rui da Xinnengyuan Technology Co., Ltd.</v>
          </cell>
        </row>
        <row r="405">
          <cell r="J405" t="str">
            <v>NickelJiangxi Ruida</v>
          </cell>
        </row>
        <row r="406">
          <cell r="J406" t="str">
            <v>NickelJiangxi Ruida New Energy Technology Co., Ltd.</v>
          </cell>
        </row>
        <row r="407">
          <cell r="J407" t="str">
            <v>NickelJoint-Stock Company Kola Mining and Metallurgical Company (JSC Kola MMC)</v>
          </cell>
        </row>
        <row r="408">
          <cell r="J408" t="str">
            <v>NickelLOHUM CLEANTECH PVT LTD</v>
          </cell>
        </row>
        <row r="409">
          <cell r="J409" t="str">
            <v>NickelMinara Resources Pty</v>
          </cell>
        </row>
        <row r="410">
          <cell r="J410" t="str">
            <v>NickelMinara Resources Pty Ltd.</v>
          </cell>
        </row>
        <row r="411">
          <cell r="J411" t="str">
            <v>NickelMurrin Murrin Nickel Cobalt Plant</v>
          </cell>
        </row>
        <row r="412">
          <cell r="J412" t="str">
            <v>NickelNadezhda Metallurgical Plant (named after B.I. Kolesnikov) of the Polar Division of PJSC MMC Norilsk Nickel</v>
          </cell>
        </row>
        <row r="413">
          <cell r="J413" t="str">
            <v>NickelNadezhda Metallurgical Plant of MMC Norilsk Nickel's Polar Division</v>
          </cell>
        </row>
        <row r="414">
          <cell r="J414" t="str">
            <v>NickelNiihama Nickel Refinery</v>
          </cell>
        </row>
        <row r="415">
          <cell r="J415" t="str">
            <v>NickelNiihama Nickel Refinery, Sumitomo Metal Mining</v>
          </cell>
        </row>
        <row r="416">
          <cell r="J416" t="str">
            <v>NickelNorilsk Harjavalta</v>
          </cell>
        </row>
        <row r="417">
          <cell r="J417" t="str">
            <v>NickelNORILSK NICKEL HARJAVALTA OY</v>
          </cell>
        </row>
        <row r="418">
          <cell r="J418" t="str">
            <v>NickelPT DEBONAIR NICKEL INDONESIA</v>
          </cell>
        </row>
        <row r="419">
          <cell r="J419" t="str">
            <v>NickelPT DEBONAIR NICKEL INDONESIA</v>
          </cell>
        </row>
        <row r="420">
          <cell r="J420" t="str">
            <v>NickelPT Halmahera Persada Lygend</v>
          </cell>
        </row>
        <row r="421">
          <cell r="J421" t="str">
            <v>NickelPT HUAFEI NICKEL COBALT</v>
          </cell>
        </row>
        <row r="422">
          <cell r="J422" t="str">
            <v>NickelPT HUAYUE NICKEL COBALT</v>
          </cell>
        </row>
        <row r="423">
          <cell r="J423" t="str">
            <v>NickelPT Obi Nickel Cobalt</v>
          </cell>
        </row>
        <row r="424">
          <cell r="J424" t="str">
            <v>NickelPT QMB New Energy Materials</v>
          </cell>
        </row>
        <row r="425">
          <cell r="J425" t="str">
            <v>NickelPT Zhongtsing New Energy</v>
          </cell>
        </row>
        <row r="426">
          <cell r="J426" t="str">
            <v>NickelPT. Infei Metal Industry</v>
          </cell>
        </row>
        <row r="427">
          <cell r="J427" t="str">
            <v>NickelPT. Westrong Metal Industry</v>
          </cell>
        </row>
        <row r="428">
          <cell r="J428" t="str">
            <v>NickelPT.NADESICO NICKEL INDUSTRY</v>
          </cell>
        </row>
        <row r="429">
          <cell r="J429" t="str">
            <v>NickelTaganito HPAL Nickel Corp.</v>
          </cell>
        </row>
        <row r="430">
          <cell r="J430" t="str">
            <v>NickelTaganito HPAL Nickel Corp.</v>
          </cell>
        </row>
        <row r="431">
          <cell r="J431" t="str">
            <v>NickelTaganito HPAL Nickel Corporation (THPAL)</v>
          </cell>
        </row>
        <row r="432">
          <cell r="J432" t="str">
            <v>NickelTaganito HPAL Nickel Corporation (THPAL)</v>
          </cell>
        </row>
        <row r="433">
          <cell r="J433" t="str">
            <v>NickelUmicore Finland Oy</v>
          </cell>
        </row>
        <row r="434">
          <cell r="J434" t="str">
            <v>NickelUmicore Olen</v>
          </cell>
        </row>
        <row r="435">
          <cell r="J435" t="str">
            <v>NickelSmelter not listed</v>
          </cell>
        </row>
        <row r="436">
          <cell r="J436" t="str">
            <v>NickelSmelter not yet identified</v>
          </cell>
        </row>
      </sheetData>
      <sheetData sheetId="9"/>
      <sheetData sheetId="10"/>
      <sheetData sheetId="11">
        <row r="1">
          <cell r="B1" t="str">
            <v>State / Province Name</v>
          </cell>
          <cell r="C1" t="str">
            <v>Matching 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Instructions"/>
      <sheetName val="Revision"/>
      <sheetName val="Definitions"/>
      <sheetName val="Declaration"/>
      <sheetName val="Smelter List"/>
      <sheetName val="Checker"/>
      <sheetName val="Mine List"/>
      <sheetName val="Product List"/>
      <sheetName val="Smelter Look-up"/>
      <sheetName val="L"/>
      <sheetName val="C"/>
      <sheetName val="SorP"/>
    </sheetNames>
    <sheetDataSet>
      <sheetData sheetId="0"/>
      <sheetData sheetId="1"/>
      <sheetData sheetId="2"/>
      <sheetData sheetId="3"/>
      <sheetData sheetId="4"/>
      <sheetData sheetId="5"/>
      <sheetData sheetId="6"/>
      <sheetData sheetId="7"/>
      <sheetData sheetId="8">
        <row r="4">
          <cell r="J4" t="str">
            <v>METAL+Alias</v>
          </cell>
        </row>
        <row r="5">
          <cell r="J5" t="str">
            <v>CobaltAnhui Hanrui New Material Co., Ltd.</v>
          </cell>
        </row>
        <row r="6">
          <cell r="J6" t="str">
            <v>CobaltAttero Recycling Pvt Ltd</v>
          </cell>
        </row>
        <row r="7">
          <cell r="J7" t="str">
            <v>CobaltChemaf Etoile</v>
          </cell>
        </row>
        <row r="8">
          <cell r="J8" t="str">
            <v>CobaltChizhou CN New Materials and Technology Co., Ltd.</v>
          </cell>
        </row>
        <row r="9">
          <cell r="J9" t="str">
            <v>CobaltChizhou Xi’en New Material Technology Co., Ltd.</v>
          </cell>
        </row>
        <row r="10">
          <cell r="J10" t="str">
            <v>CobaltCMOC Kisanfu Mining SARL</v>
          </cell>
        </row>
        <row r="11">
          <cell r="J11" t="str">
            <v>CobaltCOMMUS</v>
          </cell>
        </row>
        <row r="12">
          <cell r="J12" t="str">
            <v>CobaltCompagnie de Tifnout Tiranimine</v>
          </cell>
        </row>
        <row r="13">
          <cell r="J13" t="str">
            <v>CobaltCompagnie Miniere de Musonoie Global SAS</v>
          </cell>
        </row>
        <row r="14">
          <cell r="J14" t="str">
            <v>CobaltCompagnie Minière de Musonoïe Global SAS</v>
          </cell>
        </row>
        <row r="15">
          <cell r="J15" t="str">
            <v>CobaltComplexe hydrométallurgique de Guemassa</v>
          </cell>
        </row>
        <row r="16">
          <cell r="J16" t="str">
            <v>CobaltCoral Bay Nickel Corp.</v>
          </cell>
        </row>
        <row r="17">
          <cell r="J17" t="str">
            <v>CobaltCoral Bay Nickel Corporation (CBNC)</v>
          </cell>
        </row>
        <row r="18">
          <cell r="J18" t="str">
            <v>CobaltCoreMax Corporation</v>
          </cell>
        </row>
        <row r="19">
          <cell r="J19" t="str">
            <v>CobaltCosmo Chemical, Ltd.</v>
          </cell>
        </row>
        <row r="20">
          <cell r="J20" t="str">
            <v>CobaltCosmo EcoChem Co., Ltd.</v>
          </cell>
        </row>
        <row r="21">
          <cell r="J21" t="str">
            <v>CobaltDynatec Madagascar Company</v>
          </cell>
        </row>
        <row r="22">
          <cell r="J22" t="str">
            <v>CobaltEcopro Materials Co., Ltd.</v>
          </cell>
        </row>
        <row r="23">
          <cell r="J23" t="str">
            <v>CobaltEti Bakir A.S</v>
          </cell>
        </row>
        <row r="24">
          <cell r="J24" t="str">
            <v>CobaltEti Bakir A.S</v>
          </cell>
        </row>
        <row r="25">
          <cell r="J25" t="str">
            <v>CobaltEti Bakir A.S</v>
          </cell>
        </row>
        <row r="26">
          <cell r="J26" t="str">
            <v>CobaltExcellen Minerals SARL</v>
          </cell>
        </row>
        <row r="27">
          <cell r="J27" t="str">
            <v>CobaltFairsky Industrial Co., Limited</v>
          </cell>
        </row>
        <row r="28">
          <cell r="J28" t="str">
            <v>CobaltFort Saskatchewan Metals Facility</v>
          </cell>
        </row>
        <row r="29">
          <cell r="J29" t="str">
            <v>CobaltFreeport Kokkola</v>
          </cell>
        </row>
        <row r="30">
          <cell r="J30" t="str">
            <v>CobaltFujian Evergreen New Energy Technology Co.</v>
          </cell>
        </row>
        <row r="31">
          <cell r="J31" t="str">
            <v>CobaltGangzhou Yi Hao Umicore Industry Co.</v>
          </cell>
        </row>
        <row r="32">
          <cell r="J32" t="str">
            <v>CobaltGanzhou Hanrui</v>
          </cell>
        </row>
        <row r="33">
          <cell r="J33" t="str">
            <v>CobaltGanzhou Hanrui New Energy Technology Co., Ltd.</v>
          </cell>
        </row>
        <row r="34">
          <cell r="J34" t="str">
            <v>CobaltGanzhou Highpower Technology Co., Ltd.</v>
          </cell>
        </row>
        <row r="35">
          <cell r="J35" t="str">
            <v>CobaltGanzhou Tengyuan Cobalt New Material Co., Ltd.</v>
          </cell>
        </row>
        <row r="36">
          <cell r="J36" t="str">
            <v>CobaltGem (Jiangsu) Cobalt Industry Co., Ltd.</v>
          </cell>
        </row>
        <row r="37">
          <cell r="J37" t="str">
            <v>CobaltGLC (Laos) Metal Co. Ltd</v>
          </cell>
        </row>
        <row r="38">
          <cell r="J38" t="str">
            <v>CobaltGlencore Nikkelverk Refinery</v>
          </cell>
        </row>
        <row r="39">
          <cell r="J39" t="str">
            <v>CobaltGuangdong Fangyuan New Materials Group Co., Ltd.</v>
          </cell>
        </row>
        <row r="40">
          <cell r="J40" t="str">
            <v>CobaltGuangdong Jiana Energy Technology Co., Ltd.</v>
          </cell>
        </row>
        <row r="41">
          <cell r="J41" t="str">
            <v>CobaltGuangxi CNGR New Energy Science &amp; Technology Co., Ltd.</v>
          </cell>
        </row>
        <row r="42">
          <cell r="J42" t="str">
            <v>CobaltGuangxi Yinyi Advanced Material Co., Ltd.</v>
          </cell>
        </row>
        <row r="43">
          <cell r="J43" t="str">
            <v>CobaltGuizhou CNGR Resource Recycling Industry Development Co., Ltd.</v>
          </cell>
        </row>
        <row r="44">
          <cell r="J44" t="str">
            <v>CobaltGuizhou Red Star Electronic Material Co., Ltd.</v>
          </cell>
        </row>
        <row r="45">
          <cell r="J45" t="str">
            <v>CobaltHarima Refinery</v>
          </cell>
        </row>
        <row r="46">
          <cell r="J46" t="str">
            <v>CobaltHarima Refinery, Sumitomo Metal Mining</v>
          </cell>
        </row>
        <row r="47">
          <cell r="J47" t="str">
            <v>CobaltHefei Rongjie Metal Technology Co., Ltd.</v>
          </cell>
        </row>
        <row r="48">
          <cell r="J48" t="str">
            <v>CobaltHunan Brunp Recycling Technology Co., Ltd.</v>
          </cell>
        </row>
        <row r="49">
          <cell r="J49" t="str">
            <v>CobaltHunan CNGR New Energy Science &amp; Technology Co., Ltd.</v>
          </cell>
        </row>
        <row r="50">
          <cell r="J50" t="str">
            <v>CobaltHunan Hina Advanced Material Co., Ltd.</v>
          </cell>
        </row>
        <row r="51">
          <cell r="J51" t="str">
            <v>CobaltHunan Jinxin New Material Holding Co., Ltd.</v>
          </cell>
        </row>
        <row r="52">
          <cell r="J52" t="str">
            <v>CobaltHunan Jinxin New Materials Co., Ltd.</v>
          </cell>
        </row>
        <row r="53">
          <cell r="J53" t="str">
            <v>CobaltHunan Shiji Yintian New Material Co., Ltd.</v>
          </cell>
        </row>
        <row r="54">
          <cell r="J54" t="str">
            <v>CobaltHunan Yacheng New Energy Co., Ltd.</v>
          </cell>
        </row>
        <row r="55">
          <cell r="J55" t="str">
            <v>CobaltHunan Yacheng New Materials Co., Ltd.</v>
          </cell>
        </row>
        <row r="56">
          <cell r="J56" t="str">
            <v>CobaltHunan Zoomwe New Energy Science &amp; Technology Co., Ltd.</v>
          </cell>
        </row>
        <row r="57">
          <cell r="J57" t="str">
            <v>CobaltICoNiChem</v>
          </cell>
        </row>
        <row r="58">
          <cell r="J58" t="str">
            <v>CobaltImpala Platinum - Base Metal Refinery (BMR)</v>
          </cell>
        </row>
        <row r="59">
          <cell r="J59" t="str">
            <v>CobaltImpala Platinum - Rustenburg Smelter</v>
          </cell>
        </row>
        <row r="60">
          <cell r="J60" t="str">
            <v>CobaltImpala Refineries – Base Metals Refinery (BMR)</v>
          </cell>
        </row>
        <row r="61">
          <cell r="J61" t="str">
            <v>CobaltImpala Rustenburg</v>
          </cell>
        </row>
        <row r="62">
          <cell r="J62" t="str">
            <v>CobaltIncasa S.A.</v>
          </cell>
        </row>
        <row r="63">
          <cell r="J63" t="str">
            <v>CobaltJiana</v>
          </cell>
        </row>
        <row r="64">
          <cell r="J64" t="str">
            <v>CobaltJiangmen Chancsun Umicore Industry Co., Ltd. (JUC)</v>
          </cell>
        </row>
        <row r="65">
          <cell r="J65" t="str">
            <v>CobaltJiangmen Chancsun Umicore Industry Co.,Ltd</v>
          </cell>
        </row>
        <row r="66">
          <cell r="J66" t="str">
            <v>CobaltJiangsu Cobalt Nickel Metal (KLK)</v>
          </cell>
        </row>
        <row r="67">
          <cell r="J67" t="str">
            <v>CobaltJiangsu KLK Cobalt Nickel Metal Co., Ltd.</v>
          </cell>
        </row>
        <row r="68">
          <cell r="J68" t="str">
            <v>CobaltJiangsu Xiongfeng Technology Co., Ltd.</v>
          </cell>
        </row>
        <row r="69">
          <cell r="J69" t="str">
            <v>CobaltJiangxi Jiangwu Cobalt Industrial Co., Ltd.</v>
          </cell>
        </row>
        <row r="70">
          <cell r="J70" t="str">
            <v>CobaltJiangxi Miracle Golden Tiger Cobalt Co. Ltd.</v>
          </cell>
        </row>
        <row r="71">
          <cell r="J71" t="str">
            <v>CobaltJiangxi Rui da Xinnengyuan Technology Co., Ltd.</v>
          </cell>
        </row>
        <row r="72">
          <cell r="J72" t="str">
            <v>CobaltJiangxi Ruida New Energy Technology Co., Ltd.</v>
          </cell>
        </row>
        <row r="73">
          <cell r="J73" t="str">
            <v>CobaltJing Yuan Tungsten Technology Co., Ltd.</v>
          </cell>
        </row>
        <row r="74">
          <cell r="J74" t="str">
            <v>CobaltJingmen GEM Co., Ltd.</v>
          </cell>
        </row>
        <row r="75">
          <cell r="J75" t="str">
            <v>CobaltJSC Kolskaya Mining and Metallurgical Company (Kola MMC)</v>
          </cell>
        </row>
        <row r="76">
          <cell r="J76" t="str">
            <v>CobaltKamoto Copper Company</v>
          </cell>
        </row>
        <row r="77">
          <cell r="J77" t="str">
            <v>CobaltKasombo Minerals (SPRL) - MIKAS Huayou</v>
          </cell>
        </row>
        <row r="78">
          <cell r="J78" t="str">
            <v>CobaltKFM</v>
          </cell>
        </row>
        <row r="79">
          <cell r="J79" t="str">
            <v>CobaltKinsevere</v>
          </cell>
        </row>
        <row r="80">
          <cell r="J80" t="str">
            <v>CobaltKisanfu</v>
          </cell>
        </row>
        <row r="81">
          <cell r="J81" t="str">
            <v>CobaltKisanfu Mining (Kimin)</v>
          </cell>
        </row>
        <row r="82">
          <cell r="J82" t="str">
            <v>CobaltKola Mining and Metallurgical Company</v>
          </cell>
        </row>
        <row r="83">
          <cell r="J83" t="str">
            <v>CobaltKolwezi Tailings (KMT, aka Kingamyambo Musonoi Tailings)</v>
          </cell>
        </row>
        <row r="84">
          <cell r="J84" t="str">
            <v>CobaltLa Compagnie de Traitement des Rejets de Kingamyambo S.A. (Metalkol S.A.)</v>
          </cell>
        </row>
        <row r="85">
          <cell r="J85" t="str">
            <v>CobaltLa Miniere de Kambove</v>
          </cell>
        </row>
        <row r="86">
          <cell r="J86" t="str">
            <v>CobaltLa Miniere de Kasombo</v>
          </cell>
        </row>
        <row r="87">
          <cell r="J87" t="str">
            <v>CobaltLA MINIERE DE KASOMBO SAS</v>
          </cell>
        </row>
        <row r="88">
          <cell r="J88" t="str">
            <v>CobaltLanzhou Jinchuan Advanced Materials Technology Co., Ltd.</v>
          </cell>
        </row>
        <row r="89">
          <cell r="J89" t="str">
            <v>CobaltLianyou Resources Co., Ltd.</v>
          </cell>
        </row>
        <row r="90">
          <cell r="J90" t="str">
            <v>CobaltLLC Vostok</v>
          </cell>
        </row>
        <row r="91">
          <cell r="J91" t="str">
            <v>CobaltLOHUM CLEANTECH PVT LTD</v>
          </cell>
        </row>
        <row r="92">
          <cell r="J92" t="str">
            <v>CobaltLubumbashi (Mine de L’Etoile)</v>
          </cell>
        </row>
        <row r="93">
          <cell r="J93" t="str">
            <v>CobaltLuilu Metallurgical Plant</v>
          </cell>
        </row>
        <row r="94">
          <cell r="J94" t="str">
            <v>CobaltLUILU RESSOURCES SAS</v>
          </cell>
        </row>
        <row r="95">
          <cell r="J95" t="str">
            <v>CobaltMaolian</v>
          </cell>
        </row>
        <row r="96">
          <cell r="J96" t="str">
            <v>CobaltMechema Chemicals (Thailand) Co., Ltd.</v>
          </cell>
        </row>
        <row r="97">
          <cell r="J97" t="str">
            <v>CobaltMechema Chemicals shang-yu</v>
          </cell>
        </row>
        <row r="98">
          <cell r="J98" t="str">
            <v>CobaltMechema Korea, Co., Ltd.</v>
          </cell>
        </row>
        <row r="99">
          <cell r="J99" t="str">
            <v>CobaltMechema Taiwan Plant 1</v>
          </cell>
        </row>
        <row r="100">
          <cell r="J100" t="str">
            <v>CobaltMechema Taiwan Plant 2</v>
          </cell>
        </row>
        <row r="101">
          <cell r="J101" t="str">
            <v>CobaltMETAL MINES SARL</v>
          </cell>
        </row>
        <row r="102">
          <cell r="J102" t="str">
            <v>CobaltMetalkol</v>
          </cell>
        </row>
        <row r="103">
          <cell r="J103" t="str">
            <v>CobaltMIKAS</v>
          </cell>
        </row>
        <row r="104">
          <cell r="J104" t="str">
            <v>CobaltMinara Resources Pty</v>
          </cell>
        </row>
        <row r="105">
          <cell r="J105" t="str">
            <v>CobaltMinara Resources Pty Ltd.</v>
          </cell>
        </row>
        <row r="106">
          <cell r="J106" t="str">
            <v>CobaltMKM - La Miniere de Kalumbwe Myunga</v>
          </cell>
        </row>
        <row r="107">
          <cell r="J107" t="str">
            <v>CobaltMKM - La Minière de Kalumbwe Myunga</v>
          </cell>
        </row>
        <row r="108">
          <cell r="J108" t="str">
            <v>CobaltMMG Kinsevere SARL</v>
          </cell>
        </row>
        <row r="109">
          <cell r="J109" t="str">
            <v>CobaltMurrin Murrin Nickel Cobalt Plant</v>
          </cell>
        </row>
        <row r="110">
          <cell r="J110" t="str">
            <v>CobaltMutanda</v>
          </cell>
        </row>
        <row r="111">
          <cell r="J111" t="str">
            <v>CobaltMutanda Mining SPRL</v>
          </cell>
        </row>
        <row r="112">
          <cell r="J112" t="str">
            <v>CobaltNadezhda Metallurgical Plant (named after B.I. Kolesnikov) of the Polar Division of PJSC MMC Norilsk Nickel</v>
          </cell>
        </row>
        <row r="113">
          <cell r="J113" t="str">
            <v>CobaltNadezhda Metallurgical Plant of MMC Norilsk Nickel's Polar Division</v>
          </cell>
        </row>
        <row r="114">
          <cell r="J114" t="str">
            <v>CobaltNam Viet Cromit Joint Stock Company</v>
          </cell>
        </row>
        <row r="115">
          <cell r="J115" t="str">
            <v>CobaltNan Viet Ferrochrome Co., Ltd.</v>
          </cell>
        </row>
        <row r="116">
          <cell r="J116" t="str">
            <v>CobaltNantong Xinwei</v>
          </cell>
        </row>
        <row r="117">
          <cell r="J117" t="str">
            <v>CobaltNantong Xinwei Nickel Cobalt Technology Development Co., Ltd.</v>
          </cell>
        </row>
        <row r="118">
          <cell r="J118" t="str">
            <v>CobaltNew Era Group Zhejiang Zhongneng Cycle Technology Co., Ltd.</v>
          </cell>
        </row>
        <row r="119">
          <cell r="J119" t="str">
            <v>CobaltNew Providence Metals Marketing Inc.</v>
          </cell>
        </row>
        <row r="120">
          <cell r="J120" t="str">
            <v>CobaltNiihama Nickel and Cobalt Facility</v>
          </cell>
        </row>
        <row r="121">
          <cell r="J121" t="str">
            <v>CobaltNiihama Nickel Refinery</v>
          </cell>
        </row>
        <row r="122">
          <cell r="J122" t="str">
            <v>CobaltNiihama Nickel Refinery, Sumitomo Metal Mining</v>
          </cell>
        </row>
        <row r="123">
          <cell r="J123" t="str">
            <v>CobaltNingbo Yanmen Chemical Co., Ltd.</v>
          </cell>
        </row>
        <row r="124">
          <cell r="J124" t="str">
            <v>CobaltNORILSK NICKEL HARJAVALTA OY</v>
          </cell>
        </row>
        <row r="125">
          <cell r="J125" t="str">
            <v>CobaltPort Colborne Refinery</v>
          </cell>
        </row>
        <row r="126">
          <cell r="J126" t="str">
            <v>CobaltProny Resources New Caledonia</v>
          </cell>
        </row>
        <row r="127">
          <cell r="J127" t="str">
            <v>CobaltPT Halmahera Persada Lygend</v>
          </cell>
        </row>
        <row r="128">
          <cell r="J128" t="str">
            <v>CobaltPT HUAFEI NICKEL COBALT</v>
          </cell>
        </row>
        <row r="129">
          <cell r="J129" t="str">
            <v>CobaltPT HUAYUE NICKEL COBALT</v>
          </cell>
        </row>
        <row r="130">
          <cell r="J130" t="str">
            <v>CobaltPT Mechema Indonesia</v>
          </cell>
        </row>
        <row r="131">
          <cell r="J131" t="str">
            <v>CobaltPT Obi Nickel Cobalt</v>
          </cell>
        </row>
        <row r="132">
          <cell r="J132" t="str">
            <v>CobaltPT QMB New Energy Materials</v>
          </cell>
        </row>
        <row r="133">
          <cell r="J133" t="str">
            <v>CobaltQuzhou Huayou Cobalt New Material Co., Ltd.</v>
          </cell>
        </row>
        <row r="134">
          <cell r="J134" t="str">
            <v>CobaltRuashi</v>
          </cell>
        </row>
        <row r="135">
          <cell r="J135" t="str">
            <v>CobaltRuashi Mining SAS</v>
          </cell>
        </row>
        <row r="136">
          <cell r="J136" t="str">
            <v>CobaltRuiyilu Simple Resources Co., Ltd./ Luilu (Kolwezi)</v>
          </cell>
        </row>
        <row r="137">
          <cell r="J137" t="str">
            <v>CobaltSherritt</v>
          </cell>
        </row>
        <row r="138">
          <cell r="J138" t="str">
            <v>CobaltSichuan Jayson New Energy Technology Co., Ltd.</v>
          </cell>
        </row>
        <row r="139">
          <cell r="J139" t="str">
            <v>CobaltSimple Resources Co., Ltd.</v>
          </cell>
        </row>
        <row r="140">
          <cell r="J140" t="str">
            <v>CobaltSOCIETE MINIERE DU KATANGA (Lupoto Plant)</v>
          </cell>
        </row>
        <row r="141">
          <cell r="J141" t="str">
            <v>CobaltSociete pour le Traitment du Terril de Lubumbashi (STL)</v>
          </cell>
        </row>
        <row r="142">
          <cell r="J142" t="str">
            <v>CobaltSumitomo Metal Mining</v>
          </cell>
        </row>
        <row r="143">
          <cell r="J143" t="str">
            <v>CobaltSungEel HiMetal Co., Ltd.</v>
          </cell>
        </row>
        <row r="144">
          <cell r="J144" t="str">
            <v>CobaltSungEel HiTech Co., Ltd.</v>
          </cell>
        </row>
        <row r="145">
          <cell r="J145" t="str">
            <v>CobaltTaganito HPAL Nickel Corp.</v>
          </cell>
        </row>
        <row r="146">
          <cell r="J146" t="str">
            <v>CobaltTaganito HPAL Nickel Corporation (THPAL)</v>
          </cell>
        </row>
        <row r="147">
          <cell r="J147" t="str">
            <v>CobaltTenke Fungrume Mining (TFM)</v>
          </cell>
        </row>
        <row r="148">
          <cell r="J148" t="str">
            <v>CobaltTenke Fungurume</v>
          </cell>
        </row>
        <row r="149">
          <cell r="J149" t="str">
            <v>CobaltTenke Fungurume Mining SA</v>
          </cell>
        </row>
        <row r="150">
          <cell r="J150" t="str">
            <v>CobaltThe Ambatovy</v>
          </cell>
        </row>
        <row r="151">
          <cell r="J151" t="str">
            <v>CobaltTianjin Maolian Science &amp; Technology Co., Ltd.</v>
          </cell>
        </row>
        <row r="152">
          <cell r="J152" t="str">
            <v>CobaltUmicore Finland Oy</v>
          </cell>
        </row>
        <row r="153">
          <cell r="J153" t="str">
            <v>CobaltUmicore Olen</v>
          </cell>
        </row>
        <row r="154">
          <cell r="J154" t="str">
            <v>CobaltUranus Chemicals</v>
          </cell>
        </row>
        <row r="155">
          <cell r="J155" t="str">
            <v>CobaltVale - Long Harbour Processing Plant (LHPP)</v>
          </cell>
        </row>
        <row r="156">
          <cell r="J156" t="str">
            <v>CobaltVale – Long Harbour Processing Plant (LHPP)</v>
          </cell>
        </row>
        <row r="157">
          <cell r="J157" t="str">
            <v>CobaltVale New Caledonia</v>
          </cell>
        </row>
        <row r="158">
          <cell r="J158" t="str">
            <v>CobaltVale Nouvelle-Caledonie S.A.S</v>
          </cell>
        </row>
        <row r="159">
          <cell r="J159" t="str">
            <v>CobaltVital Materials Plant</v>
          </cell>
        </row>
        <row r="160">
          <cell r="J160" t="str">
            <v>CobaltVital Materials Workshop</v>
          </cell>
        </row>
        <row r="161">
          <cell r="J161" t="str">
            <v>CobaltW&amp;Q Metal Products Co., Limited</v>
          </cell>
        </row>
        <row r="162">
          <cell r="J162" t="str">
            <v>CobaltXiangtan Huacheng Nickel Cobalt New Material Co., Ltd.</v>
          </cell>
        </row>
        <row r="163">
          <cell r="J163" t="str">
            <v>CobaltXiongfeng</v>
          </cell>
        </row>
        <row r="164">
          <cell r="J164" t="str">
            <v>CobaltXTC New Energy Materials (Xiamen) LTD.</v>
          </cell>
        </row>
        <row r="165">
          <cell r="J165" t="str">
            <v>CobaltYichang Brunp Contemporary Amperex Co., Ltd.</v>
          </cell>
        </row>
        <row r="166">
          <cell r="J166" t="str">
            <v>CobaltYichang Yihua-Brunp New Material Co., Ltd.</v>
          </cell>
        </row>
        <row r="167">
          <cell r="J167" t="str">
            <v>CobaltZhejiang Greatpower Cobalt Materials Co., Ltd.</v>
          </cell>
        </row>
        <row r="168">
          <cell r="J168" t="str">
            <v>CobaltZhejiang Huayou Cobalt &amp; Nickel Co., Ltd.</v>
          </cell>
        </row>
        <row r="169">
          <cell r="J169" t="str">
            <v>CobaltZhejiang Huayou Cobalt Co., Ltd.</v>
          </cell>
        </row>
        <row r="170">
          <cell r="J170" t="str">
            <v>CobaltZhejiang Huayou Cobalt Company Limited</v>
          </cell>
        </row>
        <row r="171">
          <cell r="J171" t="str">
            <v>CobaltZhejiang New Era Zhongneng Technology Co., Ltd.</v>
          </cell>
        </row>
        <row r="172">
          <cell r="J172" t="str">
            <v>CobaltZhejiang Zhongjin Greatpower Lithium-Battery Industrial Corporation Co., Ltd.</v>
          </cell>
        </row>
        <row r="173">
          <cell r="J173" t="str">
            <v>CobaltZhuhai Kelixin Metal Materials Co., Ltd.</v>
          </cell>
        </row>
        <row r="174">
          <cell r="J174" t="str">
            <v>CobaltSmelter not listed</v>
          </cell>
        </row>
        <row r="175">
          <cell r="J175" t="str">
            <v>CobaltSmelter not yet identified</v>
          </cell>
        </row>
        <row r="176">
          <cell r="J176" t="str">
            <v>CopperAntucoya</v>
          </cell>
        </row>
        <row r="177">
          <cell r="J177" t="str">
            <v>CopperAtlantic Copper S.A.</v>
          </cell>
        </row>
        <row r="178">
          <cell r="J178" t="str">
            <v>CopperAurubis Bulgaria</v>
          </cell>
        </row>
        <row r="179">
          <cell r="J179" t="str">
            <v>CopperAurubis Hamburg</v>
          </cell>
        </row>
        <row r="180">
          <cell r="J180" t="str">
            <v>CopperAurubis Hamburg AG</v>
          </cell>
        </row>
        <row r="181">
          <cell r="J181" t="str">
            <v>CopperAurubis Olen nv</v>
          </cell>
        </row>
        <row r="182">
          <cell r="J182" t="str">
            <v>CopperAurubis Pirdop</v>
          </cell>
        </row>
        <row r="183">
          <cell r="J183" t="str">
            <v>CopperBagdad</v>
          </cell>
        </row>
        <row r="184">
          <cell r="J184" t="str">
            <v>CopperBirla Group (Hidalco)</v>
          </cell>
        </row>
        <row r="185">
          <cell r="J185" t="str">
            <v>CopperBoliden Harjavalta Oy</v>
          </cell>
        </row>
        <row r="186">
          <cell r="J186" t="str">
            <v>CopperBoliden Ronnskar</v>
          </cell>
        </row>
        <row r="187">
          <cell r="J187" t="str">
            <v>CopperCaserones</v>
          </cell>
        </row>
        <row r="188">
          <cell r="J188" t="str">
            <v>CopperCCR Refinery - Glencore Canada Corporation</v>
          </cell>
        </row>
        <row r="189">
          <cell r="J189" t="str">
            <v>CopperCerro Verde I Leach Pad</v>
          </cell>
        </row>
        <row r="190">
          <cell r="J190" t="str">
            <v>CopperChino (Santa Rita)</v>
          </cell>
        </row>
        <row r="191">
          <cell r="J191" t="str">
            <v>CopperChuquicamata Refinery</v>
          </cell>
        </row>
        <row r="192">
          <cell r="J192" t="str">
            <v>CopperCMOC Kisanfu Mining SARL</v>
          </cell>
        </row>
        <row r="193">
          <cell r="J193" t="str">
            <v>CopperCompagnie Miniere de Musonoie Global SAS</v>
          </cell>
        </row>
        <row r="194">
          <cell r="J194" t="str">
            <v>CopperCopper plant of the Polar Division of PJSC MMC Norilsk Nickel</v>
          </cell>
        </row>
        <row r="195">
          <cell r="J195" t="str">
            <v>CopperCopper Plant Polar Division of MMC Norilsk Nickel</v>
          </cell>
        </row>
        <row r="196">
          <cell r="J196" t="str">
            <v>CopperEl Paso (refinery)</v>
          </cell>
        </row>
        <row r="197">
          <cell r="J197" t="str">
            <v>CopperEl Soldado</v>
          </cell>
        </row>
        <row r="198">
          <cell r="J198" t="str">
            <v>CopperEl Teniente</v>
          </cell>
        </row>
        <row r="199">
          <cell r="J199" t="str">
            <v>CopperEti Bakir A.S</v>
          </cell>
        </row>
        <row r="200">
          <cell r="J200" t="str">
            <v>CopperEti Bakir A.S</v>
          </cell>
        </row>
        <row r="201">
          <cell r="J201" t="str">
            <v>CopperEti Bakir A.S</v>
          </cell>
        </row>
        <row r="202">
          <cell r="J202" t="str">
            <v>CopperExcellen Minerals SARL</v>
          </cell>
        </row>
        <row r="203">
          <cell r="J203" t="str">
            <v>CopperGabriela Mistral (Gaby)</v>
          </cell>
        </row>
        <row r="204">
          <cell r="J204" t="str">
            <v>CopperGlencore Nikkelverk Refinery</v>
          </cell>
        </row>
        <row r="205">
          <cell r="J205" t="str">
            <v>CopperHindalco Industries Ltd - Unit Birla Copper</v>
          </cell>
        </row>
        <row r="206">
          <cell r="J206" t="str">
            <v>CopperImpala Platinum - Base Metal Refinery (BMR)</v>
          </cell>
        </row>
        <row r="207">
          <cell r="J207" t="str">
            <v>CopperImpala Platinum - Rustenburg Smelter</v>
          </cell>
        </row>
        <row r="208">
          <cell r="J208" t="str">
            <v>CopperImpala Platinum Ltd.</v>
          </cell>
        </row>
        <row r="209">
          <cell r="J209" t="str">
            <v>CopperImpala Refineries – Base Metals Refinery (BMR)</v>
          </cell>
        </row>
        <row r="210">
          <cell r="J210" t="str">
            <v>CopperImpala Rustenburg</v>
          </cell>
        </row>
        <row r="211">
          <cell r="J211" t="str">
            <v>CopperJX Nippon Mining &amp; Metals Co., Ltd. Hitachi</v>
          </cell>
        </row>
        <row r="212">
          <cell r="J212" t="str">
            <v>CopperKamoto Copper Company</v>
          </cell>
        </row>
        <row r="213">
          <cell r="J213" t="str">
            <v>CopperKennecott Utah Copper LLC</v>
          </cell>
        </row>
        <row r="214">
          <cell r="J214" t="str">
            <v>CopperKennecott Utah Copper LLC (Rio Tinto Kennecott or RTK)</v>
          </cell>
        </row>
        <row r="215">
          <cell r="J215" t="str">
            <v>CopperKFM</v>
          </cell>
        </row>
        <row r="216">
          <cell r="J216" t="str">
            <v>CopperKGHM Polska Miedz S.A. Oddzial Huta Miedzi, Legnica</v>
          </cell>
        </row>
        <row r="217">
          <cell r="J217" t="str">
            <v>CopperKinsevere Phase 2</v>
          </cell>
        </row>
        <row r="218">
          <cell r="J218" t="str">
            <v>CopperKisanfu</v>
          </cell>
        </row>
        <row r="219">
          <cell r="J219" t="str">
            <v>CopperKisanfu Mining (Kimin)</v>
          </cell>
        </row>
        <row r="220">
          <cell r="J220" t="str">
            <v>CopperKokkola</v>
          </cell>
        </row>
        <row r="221">
          <cell r="J221" t="str">
            <v>CopperKolwezi Tailings (KMT, aka Kingamyambo Musonoi Tailings)</v>
          </cell>
        </row>
        <row r="222">
          <cell r="J222" t="str">
            <v>CopperKyshtym Copper-Electrolytic Plant</v>
          </cell>
        </row>
        <row r="223">
          <cell r="J223" t="str">
            <v>CopperLa Caridad</v>
          </cell>
        </row>
        <row r="224">
          <cell r="J224" t="str">
            <v>CopperLa Compagnie de Traitement des Rejets de Kingamyambo S.A. (Metalkol S.A.)</v>
          </cell>
        </row>
        <row r="225">
          <cell r="J225" t="str">
            <v>CopperLas Ventanas</v>
          </cell>
        </row>
        <row r="226">
          <cell r="J226" t="str">
            <v>CopperLos Bronces</v>
          </cell>
        </row>
        <row r="227">
          <cell r="J227" t="str">
            <v>CopperLS MnM (ONSAN)</v>
          </cell>
        </row>
        <row r="228">
          <cell r="J228" t="str">
            <v>CopperLS MnM Inc.</v>
          </cell>
        </row>
        <row r="229">
          <cell r="J229" t="str">
            <v>CopperLuilu</v>
          </cell>
        </row>
        <row r="230">
          <cell r="J230" t="str">
            <v>CopperLuilu (leach plant)</v>
          </cell>
        </row>
        <row r="231">
          <cell r="J231" t="str">
            <v>CopperLUILU RESSOURCES SAS</v>
          </cell>
        </row>
        <row r="232">
          <cell r="J232" t="str">
            <v>CopperMantos Blancos</v>
          </cell>
        </row>
        <row r="233">
          <cell r="J233" t="str">
            <v>CopperMantoverde</v>
          </cell>
        </row>
        <row r="234">
          <cell r="J234" t="str">
            <v>CopperMetalkol</v>
          </cell>
        </row>
        <row r="235">
          <cell r="J235" t="str">
            <v>CopperMetallo  (Aurubis)</v>
          </cell>
        </row>
        <row r="236">
          <cell r="J236" t="str">
            <v>CopperMiami (SX-EW)</v>
          </cell>
        </row>
        <row r="237">
          <cell r="J237" t="str">
            <v>CopperMichilla</v>
          </cell>
        </row>
        <row r="238">
          <cell r="J238" t="str">
            <v>CopperMina Justa</v>
          </cell>
        </row>
        <row r="239">
          <cell r="J239" t="str">
            <v>CopperMinera Escondida Limitada</v>
          </cell>
        </row>
        <row r="240">
          <cell r="J240" t="str">
            <v>CopperMMG Kinsevere SARL</v>
          </cell>
        </row>
        <row r="241">
          <cell r="J241" t="str">
            <v>CopperMorenci</v>
          </cell>
        </row>
        <row r="242">
          <cell r="J242" t="str">
            <v>CopperMount Isa Mines Limited - Copper Refineries Pty Ltd (Glencore)</v>
          </cell>
        </row>
        <row r="243">
          <cell r="J243" t="str">
            <v>CopperMutanda</v>
          </cell>
        </row>
        <row r="244">
          <cell r="J244" t="str">
            <v>CopperMutanda Mining SPRL</v>
          </cell>
        </row>
        <row r="245">
          <cell r="J245" t="str">
            <v>CopperNadezhda Metallurgical Plant (named after B.I. Kolesnikov) of the Polar Division of PJSC MMC Norilsk Nickel</v>
          </cell>
        </row>
        <row r="246">
          <cell r="J246" t="str">
            <v>CopperNadezhda Metallurgical Plant of MMC Norilsk Nickel's Polar Division</v>
          </cell>
        </row>
        <row r="247">
          <cell r="J247" t="str">
            <v>CopperNKANA COPPER REFINERY - Nkana (Kitwe)</v>
          </cell>
        </row>
        <row r="248">
          <cell r="J248" t="str">
            <v>CopperOlympic Dam</v>
          </cell>
        </row>
        <row r="249">
          <cell r="J249" t="str">
            <v>CopperOnsan Refinery I</v>
          </cell>
        </row>
        <row r="250">
          <cell r="J250" t="str">
            <v>CopperOnsan Refinery II</v>
          </cell>
        </row>
        <row r="251">
          <cell r="J251" t="str">
            <v>CopperRadomiro Tomic</v>
          </cell>
        </row>
        <row r="252">
          <cell r="J252" t="str">
            <v>CopperRuashi II</v>
          </cell>
        </row>
        <row r="253">
          <cell r="J253" t="str">
            <v>CopperRuashi II</v>
          </cell>
        </row>
        <row r="254">
          <cell r="J254" t="str">
            <v>CopperRuashi Mining SAS</v>
          </cell>
        </row>
        <row r="255">
          <cell r="J255" t="str">
            <v>CopperRuashi Mining SAS</v>
          </cell>
        </row>
        <row r="256">
          <cell r="J256" t="str">
            <v>CopperRuiyilu Simple Resources Co., Ltd./ Luilu (Kolwezi)</v>
          </cell>
        </row>
        <row r="257">
          <cell r="J257" t="str">
            <v>CopperSafford &amp; Lone Star</v>
          </cell>
        </row>
        <row r="258">
          <cell r="J258" t="str">
            <v>CopperSaganoseki</v>
          </cell>
        </row>
        <row r="259">
          <cell r="J259" t="str">
            <v>CopperSaganoseki Smelter &amp; Refinery</v>
          </cell>
        </row>
        <row r="260">
          <cell r="J260" t="str">
            <v>CopperSalvador</v>
          </cell>
        </row>
        <row r="261">
          <cell r="J261" t="str">
            <v>CopperSierrita</v>
          </cell>
        </row>
        <row r="262">
          <cell r="J262" t="str">
            <v>CopperSimple Resources Co., Ltd.</v>
          </cell>
        </row>
        <row r="263">
          <cell r="J263" t="str">
            <v>CopperSociedad Minera Cerro Verde S.A.A.</v>
          </cell>
        </row>
        <row r="264">
          <cell r="J264" t="str">
            <v>CopperSOCIETE MINIERE DU KATANGA (Lupoto Plant)</v>
          </cell>
        </row>
        <row r="265">
          <cell r="J265" t="str">
            <v>CopperSociete pour le Traitment du Terril de Lubumbashi (STL)</v>
          </cell>
        </row>
        <row r="266">
          <cell r="J266" t="str">
            <v>CopperTenke Fungurume</v>
          </cell>
        </row>
        <row r="267">
          <cell r="J267" t="str">
            <v>CopperTenke Fungurume Mining SA</v>
          </cell>
        </row>
        <row r="268">
          <cell r="J268" t="str">
            <v>CopperToyo</v>
          </cell>
        </row>
        <row r="269">
          <cell r="J269" t="str">
            <v>CopperToyo Smelter &amp; Refinery, Sumitomo Metal Mining</v>
          </cell>
        </row>
        <row r="270">
          <cell r="J270" t="str">
            <v>CopperTyrone Leach</v>
          </cell>
        </row>
        <row r="271">
          <cell r="J271" t="str">
            <v>CopperVale Copper Cliff Nickel Refinery</v>
          </cell>
        </row>
        <row r="272">
          <cell r="J272" t="str">
            <v>CopperVedanta Limited - Sterlite Copper</v>
          </cell>
        </row>
        <row r="273">
          <cell r="J273" t="str">
            <v>CopperVedanta Limited-Sterlite Copper</v>
          </cell>
        </row>
        <row r="274">
          <cell r="J274" t="str">
            <v>CopperSmelter not listed</v>
          </cell>
        </row>
        <row r="275">
          <cell r="J275" t="str">
            <v>CopperSmelter not yet identified</v>
          </cell>
        </row>
        <row r="276">
          <cell r="J276" t="str">
            <v>GraphiteSmelter not listed</v>
          </cell>
        </row>
        <row r="277">
          <cell r="J277" t="str">
            <v>GraphiteSmelter not yet identified</v>
          </cell>
        </row>
        <row r="278">
          <cell r="J278" t="str">
            <v>LithiumAbazhou Gaoyuan Lithium Battery Material Co., Ltd.</v>
          </cell>
        </row>
        <row r="279">
          <cell r="J279" t="str">
            <v>LithiumAbazhou Gaoyuan Lithium Electric Material Co., Ltd.</v>
          </cell>
        </row>
        <row r="280">
          <cell r="J280" t="str">
            <v>LithiumAlbemarle - Langelsheim Site</v>
          </cell>
        </row>
        <row r="281">
          <cell r="J281" t="str">
            <v>LithiumAlbemarle - Silver Peak Site</v>
          </cell>
        </row>
        <row r="282">
          <cell r="J282" t="str">
            <v>LithiumAlbemarle (La Negra)</v>
          </cell>
        </row>
        <row r="283">
          <cell r="J283" t="str">
            <v>LithiumAlbemarle Sichuan New Material Co. Ltd. (Meishan)</v>
          </cell>
        </row>
        <row r="284">
          <cell r="J284" t="str">
            <v>LithiumArcadium Lithium (Bessemer City)</v>
          </cell>
        </row>
        <row r="285">
          <cell r="J285" t="str">
            <v>LithiumArcadium Lithium (Fenix)</v>
          </cell>
        </row>
        <row r="286">
          <cell r="J286" t="str">
            <v>LithiumAttero Recycling Pvt Ltd</v>
          </cell>
        </row>
        <row r="287">
          <cell r="J287" t="str">
            <v>LithiumCauchari-Olaroz (Exar)</v>
          </cell>
        </row>
        <row r="288">
          <cell r="J288" t="str">
            <v>LithiumChengdu Youngy Lithium Technology Co., Ltd</v>
          </cell>
        </row>
        <row r="289">
          <cell r="J289" t="str">
            <v>LithiumChiZhou CN New Materials and Technology Co., Ltd.</v>
          </cell>
        </row>
        <row r="290">
          <cell r="J290" t="str">
            <v>LithiumGanzhou Miracle Lithium Industrial Co., Ltd.</v>
          </cell>
        </row>
        <row r="291">
          <cell r="J291" t="str">
            <v>LithiumGeneral Lithium</v>
          </cell>
        </row>
        <row r="292">
          <cell r="J292" t="str">
            <v>LithiumGeneral Lithium Corporation</v>
          </cell>
        </row>
        <row r="293">
          <cell r="J293" t="str">
            <v>LithiumGreenbushes Lithium Operation</v>
          </cell>
        </row>
        <row r="294">
          <cell r="J294" t="str">
            <v>LithiumGuizhou Red Star Electronic Material Co., Ltd.</v>
          </cell>
        </row>
        <row r="295">
          <cell r="J295" t="str">
            <v>LithiumGuizhou Redstar Development Dalong Manganese Industry Co., Ltd.</v>
          </cell>
        </row>
        <row r="296">
          <cell r="J296" t="str">
            <v>LithiumHunan Brunp Recycling Technology Co., Ltd.</v>
          </cell>
        </row>
        <row r="297">
          <cell r="J297" t="str">
            <v>LithiumHunan Wuchuang Cycle Technology Co., LTD</v>
          </cell>
        </row>
        <row r="298">
          <cell r="J298" t="str">
            <v>LithiumHunan Wuchuang Recycling Technology Co., Ltd.</v>
          </cell>
        </row>
        <row r="299">
          <cell r="J299" t="str">
            <v>LithiumHunan Yongshan Lithium Co., Ltd.</v>
          </cell>
        </row>
        <row r="300">
          <cell r="J300" t="str">
            <v>LithiumJiangsu Baozong &amp; Baoda Pharmachem Co. Ltd.</v>
          </cell>
        </row>
        <row r="301">
          <cell r="J301" t="str">
            <v>LithiumJiangxi Ganfeng Lithium Co., Ltd.</v>
          </cell>
        </row>
        <row r="302">
          <cell r="J302" t="str">
            <v>LithiumJiangxi Nanshi Lithium Power New Materials Co., Ltd.</v>
          </cell>
        </row>
        <row r="303">
          <cell r="J303" t="str">
            <v>LithiumJiangxi Rui da Xinnengyuan Technology Co., Ltd.</v>
          </cell>
        </row>
        <row r="304">
          <cell r="J304" t="str">
            <v>LithiumJiangxi Ruida New Energy Technology Co., Ltd.</v>
          </cell>
        </row>
        <row r="305">
          <cell r="J305" t="str">
            <v>LithiumJingmen GEM Co., Ltd.</v>
          </cell>
        </row>
        <row r="306">
          <cell r="J306" t="str">
            <v>LithiumKemerton</v>
          </cell>
        </row>
        <row r="307">
          <cell r="J307" t="str">
            <v>LithiumKings Mountain Lithium Plant</v>
          </cell>
        </row>
        <row r="308">
          <cell r="J308" t="str">
            <v>LithiumLa Negra Chemical Plant</v>
          </cell>
        </row>
        <row r="309">
          <cell r="J309" t="str">
            <v>LithiumLa Negra Lithium Carbonate Plant</v>
          </cell>
        </row>
        <row r="310">
          <cell r="J310" t="str">
            <v>LithiumLianhe Chemical Technology(Linhai) Co.,Ltd</v>
          </cell>
        </row>
        <row r="311">
          <cell r="J311" t="str">
            <v>LithiumLivent (Bessemer City)</v>
          </cell>
        </row>
        <row r="312">
          <cell r="J312" t="str">
            <v>LithiumLivent (Fenix)</v>
          </cell>
        </row>
        <row r="313">
          <cell r="J313" t="str">
            <v>LithiumLivent Corporation (Bessemer City)</v>
          </cell>
        </row>
        <row r="314">
          <cell r="J314" t="str">
            <v>LithiumLivent Corporation (Fenix)</v>
          </cell>
        </row>
        <row r="315">
          <cell r="J315" t="str">
            <v>LithiumLongnan Ruihong Technology Co., Ltd.</v>
          </cell>
        </row>
        <row r="316">
          <cell r="J316" t="str">
            <v>LithiumMinera Exar (Ganfeng Lithium-Lithium Americas)</v>
          </cell>
        </row>
        <row r="317">
          <cell r="J317" t="str">
            <v>LithiumMinera Exar S.A.</v>
          </cell>
        </row>
        <row r="318">
          <cell r="J318" t="str">
            <v>LithiumNingdu Ganfeng Lithium Co., Ltd.</v>
          </cell>
        </row>
        <row r="319">
          <cell r="J319" t="str">
            <v>LithiumPT. ChengTok Lithium Indonesia</v>
          </cell>
        </row>
        <row r="320">
          <cell r="J320" t="str">
            <v>LithiumQinghai Dongtai Jinear Lithium Resources Co., Ltd.</v>
          </cell>
        </row>
        <row r="321">
          <cell r="J321" t="str">
            <v>LithiumQinghai Jinaier Lithium Resources Co., Ltd.</v>
          </cell>
        </row>
        <row r="322">
          <cell r="J322" t="str">
            <v>LithiumQinzhou</v>
          </cell>
        </row>
        <row r="323">
          <cell r="J323" t="str">
            <v>LithiumQinzhou Lithium</v>
          </cell>
        </row>
        <row r="324">
          <cell r="J324" t="str">
            <v>LithiumQuannan Ruilong Technology Co., Ltd.</v>
          </cell>
        </row>
        <row r="325">
          <cell r="J325" t="str">
            <v>LithiumSichuan CATH Co., Ltd</v>
          </cell>
        </row>
        <row r="326">
          <cell r="J326" t="str">
            <v>LithiumSichuan Siterui Lithium Industry Co., Ltd.</v>
          </cell>
        </row>
        <row r="327">
          <cell r="J327" t="str">
            <v>LithiumSichuan Zhiyuan Lithium Industries Co., Ltd</v>
          </cell>
        </row>
        <row r="328">
          <cell r="J328" t="str">
            <v>LithiumSociedad Quimica y Minera/SQM Lithium (Salar Del Carmen Plant)</v>
          </cell>
        </row>
        <row r="329">
          <cell r="J329" t="str">
            <v>LithiumSQM Salar S.A.</v>
          </cell>
        </row>
        <row r="330">
          <cell r="J330" t="str">
            <v>LithiumSQM Salar S.A. (Del Carmen Plant)</v>
          </cell>
        </row>
        <row r="331">
          <cell r="J331" t="str">
            <v>LithiumSuining Chengxi Lithium Industries Inc.</v>
          </cell>
        </row>
        <row r="332">
          <cell r="J332" t="str">
            <v>LithiumTianqi</v>
          </cell>
        </row>
        <row r="333">
          <cell r="J333" t="str">
            <v>LithiumTianqi Lithium (Shehong) Co., Ltd.</v>
          </cell>
        </row>
        <row r="334">
          <cell r="J334" t="str">
            <v>LithiumWodgina</v>
          </cell>
        </row>
        <row r="335">
          <cell r="J335" t="str">
            <v>LithiumWodgina</v>
          </cell>
        </row>
        <row r="336">
          <cell r="J336" t="str">
            <v>LithiumWodgina Lithium Mine</v>
          </cell>
        </row>
        <row r="337">
          <cell r="J337" t="str">
            <v>LithiumXinyu</v>
          </cell>
        </row>
        <row r="338">
          <cell r="J338" t="str">
            <v>LithiumYahua</v>
          </cell>
        </row>
        <row r="339">
          <cell r="J339" t="str">
            <v>LithiumYahua Lithium Industry (Ya’an) Co., Ltd.</v>
          </cell>
        </row>
        <row r="340">
          <cell r="J340" t="str">
            <v>LithiumYibin Tianyi Lithium Industry Co., Ltd.</v>
          </cell>
        </row>
        <row r="341">
          <cell r="J341" t="str">
            <v>LithiumZhejiang New Era Zhongneng Technology Co., Ltd.</v>
          </cell>
        </row>
        <row r="342">
          <cell r="J342" t="str">
            <v>LithiumSmelter not listed</v>
          </cell>
        </row>
        <row r="343">
          <cell r="J343" t="str">
            <v>LithiumSmelter not yet identified</v>
          </cell>
        </row>
        <row r="344">
          <cell r="J344" t="str">
            <v>MicaArctic Minerals, LLC</v>
          </cell>
        </row>
        <row r="345">
          <cell r="J345" t="str">
            <v>MicaBaotou Fuguang Trading Co., Ltd. Guyang Branch</v>
          </cell>
        </row>
        <row r="346">
          <cell r="J346" t="str">
            <v>MicaCaolines de Vimianzo, SAU ( aka CAVISA)</v>
          </cell>
        </row>
        <row r="347">
          <cell r="J347" t="str">
            <v>MicaDARUKA INTERNATIONAL</v>
          </cell>
        </row>
        <row r="348">
          <cell r="J348" t="str">
            <v>MicaDARUKA MINCHEM PVT.LTD</v>
          </cell>
        </row>
        <row r="349">
          <cell r="J349" t="str">
            <v>MicaDARUKA MINERALS</v>
          </cell>
        </row>
        <row r="350">
          <cell r="J350" t="str">
            <v>MicaG. K. INTERNATIONAL</v>
          </cell>
        </row>
        <row r="351">
          <cell r="J351" t="str">
            <v>MicaHEBEI LINGSHOU COUNTY ZHONGKE MINERAL POWDER CO., LTD.</v>
          </cell>
        </row>
        <row r="352">
          <cell r="J352" t="str">
            <v>MicaHunan Rongtai New Material Co., Ltd.</v>
          </cell>
        </row>
        <row r="353">
          <cell r="J353" t="str">
            <v>MicaImerys Canada, Inc.</v>
          </cell>
        </row>
        <row r="354">
          <cell r="J354" t="str">
            <v>MicaImerys Mica Kings Mountain, Inc.</v>
          </cell>
        </row>
        <row r="355">
          <cell r="J355" t="str">
            <v>MicaJSC “Sludyanaya Fabrika”</v>
          </cell>
        </row>
        <row r="356">
          <cell r="J356" t="str">
            <v>MicaKehui Mica Co., Ltd.</v>
          </cell>
        </row>
        <row r="357">
          <cell r="J357" t="str">
            <v>MicaLAXIM MINERALS CORPORATION</v>
          </cell>
        </row>
        <row r="358">
          <cell r="J358" t="str">
            <v>MicaLingshou Huajing Mica Co., Ltd.</v>
          </cell>
        </row>
        <row r="359">
          <cell r="J359" t="str">
            <v>MicaLKAB Minerals Oy</v>
          </cell>
        </row>
        <row r="360">
          <cell r="J360" t="str">
            <v>MicaMica Electrical Material (Luhe) Co., Ltd.</v>
          </cell>
        </row>
        <row r="361">
          <cell r="J361" t="str">
            <v>MicaMinerals i Derivats, S.A.</v>
          </cell>
        </row>
        <row r="362">
          <cell r="J362" t="str">
            <v>MicaMK Import Export</v>
          </cell>
        </row>
        <row r="363">
          <cell r="J363" t="str">
            <v>MicaMODI MICA ENTERPRISES</v>
          </cell>
        </row>
        <row r="364">
          <cell r="J364" t="str">
            <v>MicaNanjing Jinyun Mica Ltd.</v>
          </cell>
        </row>
        <row r="365">
          <cell r="J365" t="str">
            <v>MicaPachisia &amp; Co.</v>
          </cell>
        </row>
        <row r="366">
          <cell r="J366" t="str">
            <v>MicaSoutheastern Performance Minerals, LLC</v>
          </cell>
        </row>
        <row r="367">
          <cell r="J367" t="str">
            <v>MicaSUBLIME MICA EXPORTS</v>
          </cell>
        </row>
        <row r="368">
          <cell r="J368" t="str">
            <v>MicaSuper Market Fort Dauphin</v>
          </cell>
        </row>
        <row r="369">
          <cell r="J369" t="str">
            <v>MicaThe Jai Mica Supply Co., PVT Ltd.</v>
          </cell>
        </row>
        <row r="370">
          <cell r="J370" t="str">
            <v>MicaThe JAI Mica Supply Company Limited</v>
          </cell>
        </row>
        <row r="371">
          <cell r="J371" t="str">
            <v>MicaVon Roll Brazil Ltd.</v>
          </cell>
        </row>
        <row r="372">
          <cell r="J372" t="str">
            <v>MicaVON ROLL BRAZIL LTDA</v>
          </cell>
        </row>
        <row r="373">
          <cell r="J373" t="str">
            <v>MicaVon Roll do Brasil Ltda</v>
          </cell>
        </row>
        <row r="374">
          <cell r="J374" t="str">
            <v>MicaYamaguchi Mica</v>
          </cell>
        </row>
        <row r="375">
          <cell r="J375" t="str">
            <v>MicaYamaguchi Mica Co., Ltd. Shinshiro Factory</v>
          </cell>
        </row>
        <row r="376">
          <cell r="J376" t="str">
            <v>MicaYamaguchi Mica Co., Ltd. Toyohashi Factory</v>
          </cell>
        </row>
        <row r="377">
          <cell r="J377" t="str">
            <v>MicaSmelter not listed</v>
          </cell>
        </row>
        <row r="378">
          <cell r="J378" t="str">
            <v>MicaSmelter not yet identified</v>
          </cell>
        </row>
        <row r="379">
          <cell r="J379" t="str">
            <v>NickelAttero Recycling Pvt Ltd</v>
          </cell>
        </row>
        <row r="380">
          <cell r="J380" t="str">
            <v>NickelCoral Bay Nickel Corporation (CBNC)</v>
          </cell>
        </row>
        <row r="381">
          <cell r="J381" t="str">
            <v>NickelCoral Bay Smelter</v>
          </cell>
        </row>
        <row r="382">
          <cell r="J382" t="str">
            <v>NickelDynatec Madagascar Company</v>
          </cell>
        </row>
        <row r="383">
          <cell r="J383" t="str">
            <v>NickelEcopro Materials Co., Ltd.</v>
          </cell>
        </row>
        <row r="384">
          <cell r="J384" t="str">
            <v>NickelFujian Evergreen New Energy Technology Co.</v>
          </cell>
        </row>
        <row r="385">
          <cell r="J385" t="str">
            <v>NickelGuangdong Fangyuan New Materials Group Co., Ltd.</v>
          </cell>
        </row>
        <row r="386">
          <cell r="J386" t="str">
            <v>NickelGuangdong Jiana Energy Technology Co., Ltd.</v>
          </cell>
        </row>
        <row r="387">
          <cell r="J387" t="str">
            <v>NickelGuangxi CNGR New Energy Science &amp; Technology Co., Ltd.</v>
          </cell>
        </row>
        <row r="388">
          <cell r="J388" t="str">
            <v>NickelGuangxi Yinyi Advanced Material Co., Ltd.</v>
          </cell>
        </row>
        <row r="389">
          <cell r="J389" t="str">
            <v>NickelGuizhou CNGR Resource Recycling Industry Development Co., Ltd.</v>
          </cell>
        </row>
        <row r="390">
          <cell r="J390" t="str">
            <v>NickelGuizhou Red Star Electronic Material Co., Ltd.</v>
          </cell>
        </row>
        <row r="391">
          <cell r="J391" t="str">
            <v>NickelHarima Refinery</v>
          </cell>
        </row>
        <row r="392">
          <cell r="J392" t="str">
            <v>NickelHarima Refinery, Sumitomo Metal Mining</v>
          </cell>
        </row>
        <row r="393">
          <cell r="J393" t="str">
            <v>NickelHunan Brunp Recycling Technology Co., Ltd.</v>
          </cell>
        </row>
        <row r="394">
          <cell r="J394" t="str">
            <v>NickelHunan CNGR New Energy Science &amp; Technology Co., Ltd.</v>
          </cell>
        </row>
        <row r="395">
          <cell r="J395" t="str">
            <v>NickelHyuga Smelting Co., Ltd.</v>
          </cell>
        </row>
        <row r="396">
          <cell r="J396" t="str">
            <v>NickelIconiChem</v>
          </cell>
        </row>
        <row r="397">
          <cell r="J397" t="str">
            <v>NickelImpala Platinum - Base Metal Refinery (BMR)</v>
          </cell>
        </row>
        <row r="398">
          <cell r="J398" t="str">
            <v>NickelImpala Platinum - Rustenburg Smelter</v>
          </cell>
        </row>
        <row r="399">
          <cell r="J399" t="str">
            <v>NickelImpala Refineries – Base Metals Refinery (BMR)</v>
          </cell>
        </row>
        <row r="400">
          <cell r="J400" t="str">
            <v>NickelImpala Rustenburg</v>
          </cell>
        </row>
        <row r="401">
          <cell r="J401" t="str">
            <v>NickelJiangmen Chancsun Umicore Industry Co., Ltd. (JUC)</v>
          </cell>
        </row>
        <row r="402">
          <cell r="J402" t="str">
            <v>NickelJiangmen Chancsun Umicore Industry Co.,Ltd</v>
          </cell>
        </row>
        <row r="403">
          <cell r="J403" t="str">
            <v>NickelJiangxi Miracle Golden Tiger Cobalt Co. Ltd.</v>
          </cell>
        </row>
        <row r="404">
          <cell r="J404" t="str">
            <v>NickelJiangxi Rui da Xinnengyuan Technology Co., Ltd.</v>
          </cell>
        </row>
        <row r="405">
          <cell r="J405" t="str">
            <v>NickelJiangxi Ruida</v>
          </cell>
        </row>
        <row r="406">
          <cell r="J406" t="str">
            <v>NickelJiangxi Ruida New Energy Technology Co., Ltd.</v>
          </cell>
        </row>
        <row r="407">
          <cell r="J407" t="str">
            <v>NickelJoint-Stock Company Kola Mining and Metallurgical Company (JSC Kola MMC)</v>
          </cell>
        </row>
        <row r="408">
          <cell r="J408" t="str">
            <v>NickelLOHUM CLEANTECH PVT LTD</v>
          </cell>
        </row>
        <row r="409">
          <cell r="J409" t="str">
            <v>NickelMinara Resources Pty</v>
          </cell>
        </row>
        <row r="410">
          <cell r="J410" t="str">
            <v>NickelMinara Resources Pty Ltd.</v>
          </cell>
        </row>
        <row r="411">
          <cell r="J411" t="str">
            <v>NickelMurrin Murrin Nickel Cobalt Plant</v>
          </cell>
        </row>
        <row r="412">
          <cell r="J412" t="str">
            <v>NickelNadezhda Metallurgical Plant (named after B.I. Kolesnikov) of the Polar Division of PJSC MMC Norilsk Nickel</v>
          </cell>
        </row>
        <row r="413">
          <cell r="J413" t="str">
            <v>NickelNadezhda Metallurgical Plant of MMC Norilsk Nickel's Polar Division</v>
          </cell>
        </row>
        <row r="414">
          <cell r="J414" t="str">
            <v>NickelNiihama Nickel Refinery</v>
          </cell>
        </row>
        <row r="415">
          <cell r="J415" t="str">
            <v>NickelNiihama Nickel Refinery, Sumitomo Metal Mining</v>
          </cell>
        </row>
        <row r="416">
          <cell r="J416" t="str">
            <v>NickelNorilsk Harjavalta</v>
          </cell>
        </row>
        <row r="417">
          <cell r="J417" t="str">
            <v>NickelNORILSK NICKEL HARJAVALTA OY</v>
          </cell>
        </row>
        <row r="418">
          <cell r="J418" t="str">
            <v>NickelPT DEBONAIR NICKEL INDONESIA</v>
          </cell>
        </row>
        <row r="419">
          <cell r="J419" t="str">
            <v>NickelPT DEBONAIR NICKEL INDONESIA</v>
          </cell>
        </row>
        <row r="420">
          <cell r="J420" t="str">
            <v>NickelPT Halmahera Persada Lygend</v>
          </cell>
        </row>
        <row r="421">
          <cell r="J421" t="str">
            <v>NickelPT HUAFEI NICKEL COBALT</v>
          </cell>
        </row>
        <row r="422">
          <cell r="J422" t="str">
            <v>NickelPT HUAYUE NICKEL COBALT</v>
          </cell>
        </row>
        <row r="423">
          <cell r="J423" t="str">
            <v>NickelPT Obi Nickel Cobalt</v>
          </cell>
        </row>
        <row r="424">
          <cell r="J424" t="str">
            <v>NickelPT QMB New Energy Materials</v>
          </cell>
        </row>
        <row r="425">
          <cell r="J425" t="str">
            <v>NickelPT Zhongtsing New Energy</v>
          </cell>
        </row>
        <row r="426">
          <cell r="J426" t="str">
            <v>NickelPT. Infei Metal Industry</v>
          </cell>
        </row>
        <row r="427">
          <cell r="J427" t="str">
            <v>NickelPT. Westrong Metal Industry</v>
          </cell>
        </row>
        <row r="428">
          <cell r="J428" t="str">
            <v>NickelPT.NADESICO NICKEL INDUSTRY</v>
          </cell>
        </row>
        <row r="429">
          <cell r="J429" t="str">
            <v>NickelTaganito HPAL Nickel Corp.</v>
          </cell>
        </row>
        <row r="430">
          <cell r="J430" t="str">
            <v>NickelTaganito HPAL Nickel Corp.</v>
          </cell>
        </row>
        <row r="431">
          <cell r="J431" t="str">
            <v>NickelTaganito HPAL Nickel Corporation (THPAL)</v>
          </cell>
        </row>
        <row r="432">
          <cell r="J432" t="str">
            <v>NickelTaganito HPAL Nickel Corporation (THPAL)</v>
          </cell>
        </row>
        <row r="433">
          <cell r="J433" t="str">
            <v>NickelUmicore Finland Oy</v>
          </cell>
        </row>
        <row r="434">
          <cell r="J434" t="str">
            <v>NickelUmicore Olen</v>
          </cell>
        </row>
        <row r="435">
          <cell r="J435" t="str">
            <v>NickelSmelter not listed</v>
          </cell>
        </row>
        <row r="436">
          <cell r="J436" t="str">
            <v>NickelSmelter not yet identified</v>
          </cell>
        </row>
      </sheetData>
      <sheetData sheetId="9"/>
      <sheetData sheetId="10"/>
      <sheetData sheetId="11">
        <row r="1">
          <cell r="B1" t="str">
            <v>State / Province Name</v>
          </cell>
          <cell r="C1" t="str">
            <v>Matching 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
      <sheetName val="Revision"/>
      <sheetName val="Definitions"/>
      <sheetName val="Declaration"/>
      <sheetName val="Smelter List"/>
      <sheetName val="Checker"/>
      <sheetName val="Mine List"/>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J4" t="str">
            <v>METAL+Alias</v>
          </cell>
        </row>
        <row r="5">
          <cell r="J5" t="str">
            <v>CobaltAnhui Hanrui New Material Co., Ltd.</v>
          </cell>
        </row>
        <row r="6">
          <cell r="J6" t="str">
            <v>CobaltAttero Recycling Pvt Ltd</v>
          </cell>
        </row>
        <row r="7">
          <cell r="J7" t="str">
            <v>CobaltChemaf Etoile</v>
          </cell>
        </row>
        <row r="8">
          <cell r="J8" t="str">
            <v>CobaltChizhou CN New Materials and Technology Co., Ltd.</v>
          </cell>
        </row>
        <row r="9">
          <cell r="J9" t="str">
            <v>CobaltChizhou Xi’en New Material Technology Co., Ltd.</v>
          </cell>
        </row>
        <row r="10">
          <cell r="J10" t="str">
            <v>CobaltCMOC Kisanfu Mining SARL</v>
          </cell>
        </row>
        <row r="11">
          <cell r="J11" t="str">
            <v>CobaltCOMMUS</v>
          </cell>
        </row>
        <row r="12">
          <cell r="J12" t="str">
            <v>CobaltCompagnie de Tifnout Tiranimine</v>
          </cell>
        </row>
        <row r="13">
          <cell r="J13" t="str">
            <v>CobaltCompagnie Miniere de Musonoie Global SAS</v>
          </cell>
        </row>
        <row r="14">
          <cell r="J14" t="str">
            <v>CobaltCompagnie Minière de Musonoïe Global SAS</v>
          </cell>
        </row>
        <row r="15">
          <cell r="J15" t="str">
            <v>CobaltComplexe hydrométallurgique de Guemassa</v>
          </cell>
        </row>
        <row r="16">
          <cell r="J16" t="str">
            <v>CobaltCoral Bay Nickel Corp.</v>
          </cell>
        </row>
        <row r="17">
          <cell r="J17" t="str">
            <v>CobaltCoral Bay Nickel Corporation (CBNC)</v>
          </cell>
        </row>
        <row r="18">
          <cell r="J18" t="str">
            <v>CobaltCoreMax Corporation</v>
          </cell>
        </row>
        <row r="19">
          <cell r="J19" t="str">
            <v>CobaltCosmo Chemical, Ltd.</v>
          </cell>
        </row>
        <row r="20">
          <cell r="J20" t="str">
            <v>CobaltCosmo EcoChem Co., Ltd.</v>
          </cell>
        </row>
        <row r="21">
          <cell r="J21" t="str">
            <v>CobaltDynatec Madagascar Company</v>
          </cell>
        </row>
        <row r="22">
          <cell r="J22" t="str">
            <v>CobaltEcopro Materials Co., Ltd.</v>
          </cell>
        </row>
        <row r="23">
          <cell r="J23" t="str">
            <v>CobaltEti Bakir A.S</v>
          </cell>
        </row>
        <row r="24">
          <cell r="J24" t="str">
            <v>CobaltEti Bakir A.S</v>
          </cell>
        </row>
        <row r="25">
          <cell r="J25" t="str">
            <v>CobaltEti Bakir A.S</v>
          </cell>
        </row>
        <row r="26">
          <cell r="J26" t="str">
            <v>CobaltExcellen Minerals SARL</v>
          </cell>
        </row>
        <row r="27">
          <cell r="J27" t="str">
            <v>CobaltFairsky Industrial Co., Limited</v>
          </cell>
        </row>
        <row r="28">
          <cell r="J28" t="str">
            <v>CobaltFort Saskatchewan Metals Facility</v>
          </cell>
        </row>
        <row r="29">
          <cell r="J29" t="str">
            <v>CobaltFreeport Kokkola</v>
          </cell>
        </row>
        <row r="30">
          <cell r="J30" t="str">
            <v>CobaltFujian Evergreen New Energy Technology Co.</v>
          </cell>
        </row>
        <row r="31">
          <cell r="J31" t="str">
            <v>CobaltGangzhou Yi Hao Umicore Industry Co.</v>
          </cell>
        </row>
        <row r="32">
          <cell r="J32" t="str">
            <v>CobaltGanzhou Hanrui</v>
          </cell>
        </row>
        <row r="33">
          <cell r="J33" t="str">
            <v>CobaltGanzhou Hanrui New Energy Technology Co., Ltd.</v>
          </cell>
        </row>
        <row r="34">
          <cell r="J34" t="str">
            <v>CobaltGanzhou Highpower Technology Co., Ltd.</v>
          </cell>
        </row>
        <row r="35">
          <cell r="J35" t="str">
            <v>CobaltGanzhou Tengyuan Cobalt New Material Co., Ltd.</v>
          </cell>
        </row>
        <row r="36">
          <cell r="J36" t="str">
            <v>CobaltGem (Jiangsu) Cobalt Industry Co., Ltd.</v>
          </cell>
        </row>
        <row r="37">
          <cell r="J37" t="str">
            <v>CobaltGLC (Laos) Metal Co. Ltd</v>
          </cell>
        </row>
        <row r="38">
          <cell r="J38" t="str">
            <v>CobaltGlencore Nikkelverk Refinery</v>
          </cell>
        </row>
        <row r="39">
          <cell r="J39" t="str">
            <v>CobaltGuangdong Fangyuan New Materials Group Co., Ltd.</v>
          </cell>
        </row>
        <row r="40">
          <cell r="J40" t="str">
            <v>CobaltGuangdong Jiana Energy Technology Co., Ltd.</v>
          </cell>
        </row>
        <row r="41">
          <cell r="J41" t="str">
            <v>CobaltGuangxi CNGR New Energy Science &amp; Technology Co., Ltd.</v>
          </cell>
        </row>
        <row r="42">
          <cell r="J42" t="str">
            <v>CobaltGuangxi Yinyi Advanced Material Co., Ltd.</v>
          </cell>
        </row>
        <row r="43">
          <cell r="J43" t="str">
            <v>CobaltGuizhou CNGR Resource Recycling Industry Development Co., Ltd.</v>
          </cell>
        </row>
        <row r="44">
          <cell r="J44" t="str">
            <v>CobaltGuizhou Red Star Electronic Material Co., Ltd.</v>
          </cell>
        </row>
        <row r="45">
          <cell r="J45" t="str">
            <v>CobaltHarima Refinery</v>
          </cell>
        </row>
        <row r="46">
          <cell r="J46" t="str">
            <v>CobaltHarima Refinery, Sumitomo Metal Mining</v>
          </cell>
        </row>
        <row r="47">
          <cell r="J47" t="str">
            <v>CobaltHefei Rongjie Metal Technology Co., Ltd.</v>
          </cell>
        </row>
        <row r="48">
          <cell r="J48" t="str">
            <v>CobaltHunan Brunp Recycling Technology Co., Ltd.</v>
          </cell>
        </row>
        <row r="49">
          <cell r="J49" t="str">
            <v>CobaltHunan CNGR New Energy Science &amp; Technology Co., Ltd.</v>
          </cell>
        </row>
        <row r="50">
          <cell r="J50" t="str">
            <v>CobaltHunan Hina Advanced Material Co., Ltd.</v>
          </cell>
        </row>
        <row r="51">
          <cell r="J51" t="str">
            <v>CobaltHunan Jinxin New Material Holding Co., Ltd.</v>
          </cell>
        </row>
        <row r="52">
          <cell r="J52" t="str">
            <v>CobaltHunan Jinxin New Materials Co., Ltd.</v>
          </cell>
        </row>
        <row r="53">
          <cell r="J53" t="str">
            <v>CobaltHunan Shiji Yintian New Material Co., Ltd.</v>
          </cell>
        </row>
        <row r="54">
          <cell r="J54" t="str">
            <v>CobaltHunan Yacheng New Energy Co., Ltd.</v>
          </cell>
        </row>
        <row r="55">
          <cell r="J55" t="str">
            <v>CobaltHunan Yacheng New Materials Co., Ltd.</v>
          </cell>
        </row>
        <row r="56">
          <cell r="J56" t="str">
            <v>CobaltHunan Zoomwe New Energy Science &amp; Technology Co., Ltd.</v>
          </cell>
        </row>
        <row r="57">
          <cell r="J57" t="str">
            <v>CobaltICoNiChem</v>
          </cell>
        </row>
        <row r="58">
          <cell r="J58" t="str">
            <v>CobaltImpala Platinum - Base Metal Refinery (BMR)</v>
          </cell>
        </row>
        <row r="59">
          <cell r="J59" t="str">
            <v>CobaltImpala Platinum - Rustenburg Smelter</v>
          </cell>
        </row>
        <row r="60">
          <cell r="J60" t="str">
            <v>CobaltImpala Refineries – Base Metals Refinery (BMR)</v>
          </cell>
        </row>
        <row r="61">
          <cell r="J61" t="str">
            <v>CobaltImpala Rustenburg</v>
          </cell>
        </row>
        <row r="62">
          <cell r="J62" t="str">
            <v>CobaltIncasa S.A.</v>
          </cell>
        </row>
        <row r="63">
          <cell r="J63" t="str">
            <v>CobaltJiana</v>
          </cell>
        </row>
        <row r="64">
          <cell r="J64" t="str">
            <v>CobaltJiangmen Chancsun Umicore Industry Co., Ltd. (JUC)</v>
          </cell>
        </row>
        <row r="65">
          <cell r="J65" t="str">
            <v>CobaltJiangmen Chancsun Umicore Industry Co.,Ltd</v>
          </cell>
        </row>
        <row r="66">
          <cell r="J66" t="str">
            <v>CobaltJiangsu Cobalt Nickel Metal (KLK)</v>
          </cell>
        </row>
        <row r="67">
          <cell r="J67" t="str">
            <v>CobaltJiangsu KLK Cobalt Nickel Metal Co., Ltd.</v>
          </cell>
        </row>
        <row r="68">
          <cell r="J68" t="str">
            <v>CobaltJiangsu Xiongfeng Technology Co., Ltd.</v>
          </cell>
        </row>
        <row r="69">
          <cell r="J69" t="str">
            <v>CobaltJiangxi Jiangwu Cobalt Industrial Co., Ltd.</v>
          </cell>
        </row>
        <row r="70">
          <cell r="J70" t="str">
            <v>CobaltJiangxi Miracle Golden Tiger Cobalt Co. Ltd.</v>
          </cell>
        </row>
        <row r="71">
          <cell r="J71" t="str">
            <v>CobaltJiangxi Rui da Xinnengyuan Technology Co., Ltd.</v>
          </cell>
        </row>
        <row r="72">
          <cell r="J72" t="str">
            <v>CobaltJiangxi Ruida New Energy Technology Co., Ltd.</v>
          </cell>
        </row>
        <row r="73">
          <cell r="J73" t="str">
            <v>CobaltJing Yuan Tungsten Technology Co., Ltd.</v>
          </cell>
        </row>
        <row r="74">
          <cell r="J74" t="str">
            <v>CobaltJingmen GEM Co., Ltd.</v>
          </cell>
        </row>
        <row r="75">
          <cell r="J75" t="str">
            <v>CobaltJSC Kolskaya Mining and Metallurgical Company (Kola MMC)</v>
          </cell>
        </row>
        <row r="76">
          <cell r="J76" t="str">
            <v>CobaltKamoto Copper Company</v>
          </cell>
        </row>
        <row r="77">
          <cell r="J77" t="str">
            <v>CobaltKasombo Minerals (SPRL) - MIKAS Huayou</v>
          </cell>
        </row>
        <row r="78">
          <cell r="J78" t="str">
            <v>CobaltKFM</v>
          </cell>
        </row>
        <row r="79">
          <cell r="J79" t="str">
            <v>CobaltKinsevere</v>
          </cell>
        </row>
        <row r="80">
          <cell r="J80" t="str">
            <v>CobaltKisanfu</v>
          </cell>
        </row>
        <row r="81">
          <cell r="J81" t="str">
            <v>CobaltKisanfu Mining (Kimin)</v>
          </cell>
        </row>
        <row r="82">
          <cell r="J82" t="str">
            <v>CobaltKola Mining and Metallurgical Company</v>
          </cell>
        </row>
        <row r="83">
          <cell r="J83" t="str">
            <v>CobaltKolwezi Tailings (KMT, aka Kingamyambo Musonoi Tailings)</v>
          </cell>
        </row>
        <row r="84">
          <cell r="J84" t="str">
            <v>CobaltLa Compagnie de Traitement des Rejets de Kingamyambo S.A. (Metalkol S.A.)</v>
          </cell>
        </row>
        <row r="85">
          <cell r="J85" t="str">
            <v>CobaltLa Miniere de Kambove</v>
          </cell>
        </row>
        <row r="86">
          <cell r="J86" t="str">
            <v>CobaltLa Miniere de Kasombo</v>
          </cell>
        </row>
        <row r="87">
          <cell r="J87" t="str">
            <v>CobaltLA MINIERE DE KASOMBO SAS</v>
          </cell>
        </row>
        <row r="88">
          <cell r="J88" t="str">
            <v>CobaltLanzhou Jinchuan Advanced Materials Technology Co., Ltd.</v>
          </cell>
        </row>
        <row r="89">
          <cell r="J89" t="str">
            <v>CobaltLianyou Resources Co., Ltd.</v>
          </cell>
        </row>
        <row r="90">
          <cell r="J90" t="str">
            <v>CobaltLLC Vostok</v>
          </cell>
        </row>
        <row r="91">
          <cell r="J91" t="str">
            <v>CobaltLOHUM CLEANTECH PVT LTD</v>
          </cell>
        </row>
        <row r="92">
          <cell r="J92" t="str">
            <v>CobaltLubumbashi (Mine de L’Etoile)</v>
          </cell>
        </row>
        <row r="93">
          <cell r="J93" t="str">
            <v>CobaltLuilu Metallurgical Plant</v>
          </cell>
        </row>
        <row r="94">
          <cell r="J94" t="str">
            <v>CobaltLUILU RESSOURCES SAS</v>
          </cell>
        </row>
        <row r="95">
          <cell r="J95" t="str">
            <v>CobaltMaolian</v>
          </cell>
        </row>
        <row r="96">
          <cell r="J96" t="str">
            <v>CobaltMechema Chemicals (Thailand) Co., Ltd.</v>
          </cell>
        </row>
        <row r="97">
          <cell r="J97" t="str">
            <v>CobaltMechema Chemicals shang-yu</v>
          </cell>
        </row>
        <row r="98">
          <cell r="J98" t="str">
            <v>CobaltMechema Korea, Co., Ltd.</v>
          </cell>
        </row>
        <row r="99">
          <cell r="J99" t="str">
            <v>CobaltMechema Taiwan Plant 1</v>
          </cell>
        </row>
        <row r="100">
          <cell r="J100" t="str">
            <v>CobaltMechema Taiwan Plant 2</v>
          </cell>
        </row>
        <row r="101">
          <cell r="J101" t="str">
            <v>CobaltMETAL MINES SARL</v>
          </cell>
        </row>
        <row r="102">
          <cell r="J102" t="str">
            <v>CobaltMetalkol</v>
          </cell>
        </row>
        <row r="103">
          <cell r="J103" t="str">
            <v>CobaltMIKAS</v>
          </cell>
        </row>
        <row r="104">
          <cell r="J104" t="str">
            <v>CobaltMinara Resources Pty</v>
          </cell>
        </row>
        <row r="105">
          <cell r="J105" t="str">
            <v>CobaltMinara Resources Pty Ltd.</v>
          </cell>
        </row>
        <row r="106">
          <cell r="J106" t="str">
            <v>CobaltMKM - La Miniere de Kalumbwe Myunga</v>
          </cell>
        </row>
        <row r="107">
          <cell r="J107" t="str">
            <v>CobaltMKM - La Minière de Kalumbwe Myunga</v>
          </cell>
        </row>
        <row r="108">
          <cell r="J108" t="str">
            <v>CobaltMMG Kinsevere SARL</v>
          </cell>
        </row>
        <row r="109">
          <cell r="J109" t="str">
            <v>CobaltMurrin Murrin Nickel Cobalt Plant</v>
          </cell>
        </row>
        <row r="110">
          <cell r="J110" t="str">
            <v>CobaltMutanda</v>
          </cell>
        </row>
        <row r="111">
          <cell r="J111" t="str">
            <v>CobaltMutanda Mining SPRL</v>
          </cell>
        </row>
        <row r="112">
          <cell r="J112" t="str">
            <v>CobaltNadezhda Metallurgical Plant (named after B.I. Kolesnikov) of the Polar Division of PJSC MMC Norilsk Nickel</v>
          </cell>
        </row>
        <row r="113">
          <cell r="J113" t="str">
            <v>CobaltNadezhda Metallurgical Plant of MMC Norilsk Nickel's Polar Division</v>
          </cell>
        </row>
        <row r="114">
          <cell r="J114" t="str">
            <v>CobaltNam Viet Cromit Joint Stock Company</v>
          </cell>
        </row>
        <row r="115">
          <cell r="J115" t="str">
            <v>CobaltNan Viet Ferrochrome Co., Ltd.</v>
          </cell>
        </row>
        <row r="116">
          <cell r="J116" t="str">
            <v>CobaltNantong Xinwei</v>
          </cell>
        </row>
        <row r="117">
          <cell r="J117" t="str">
            <v>CobaltNantong Xinwei Nickel Cobalt Technology Development Co., Ltd.</v>
          </cell>
        </row>
        <row r="118">
          <cell r="J118" t="str">
            <v>CobaltNew Era Group Zhejiang Zhongneng Cycle Technology Co., Ltd.</v>
          </cell>
        </row>
        <row r="119">
          <cell r="J119" t="str">
            <v>CobaltNew Providence Metals Marketing Inc.</v>
          </cell>
        </row>
        <row r="120">
          <cell r="J120" t="str">
            <v>CobaltNiihama Nickel and Cobalt Facility</v>
          </cell>
        </row>
        <row r="121">
          <cell r="J121" t="str">
            <v>CobaltNiihama Nickel Refinery</v>
          </cell>
        </row>
        <row r="122">
          <cell r="J122" t="str">
            <v>CobaltNiihama Nickel Refinery, Sumitomo Metal Mining</v>
          </cell>
        </row>
        <row r="123">
          <cell r="J123" t="str">
            <v>CobaltNingbo Yanmen Chemical Co., Ltd.</v>
          </cell>
        </row>
        <row r="124">
          <cell r="J124" t="str">
            <v>CobaltNORILSK NICKEL HARJAVALTA OY</v>
          </cell>
        </row>
        <row r="125">
          <cell r="J125" t="str">
            <v>CobaltPort Colborne Refinery</v>
          </cell>
        </row>
        <row r="126">
          <cell r="J126" t="str">
            <v>CobaltProny Resources New Caledonia</v>
          </cell>
        </row>
        <row r="127">
          <cell r="J127" t="str">
            <v>CobaltPT Halmahera Persada Lygend</v>
          </cell>
        </row>
        <row r="128">
          <cell r="J128" t="str">
            <v>CobaltPT HUAFEI NICKEL COBALT</v>
          </cell>
        </row>
        <row r="129">
          <cell r="J129" t="str">
            <v>CobaltPT HUAYUE NICKEL COBALT</v>
          </cell>
        </row>
        <row r="130">
          <cell r="J130" t="str">
            <v>CobaltPT Mechema Indonesia</v>
          </cell>
        </row>
        <row r="131">
          <cell r="J131" t="str">
            <v>CobaltPT Obi Nickel Cobalt</v>
          </cell>
        </row>
        <row r="132">
          <cell r="J132" t="str">
            <v>CobaltPT QMB New Energy Materials</v>
          </cell>
        </row>
        <row r="133">
          <cell r="J133" t="str">
            <v>CobaltQuzhou Huayou Cobalt New Material Co., Ltd.</v>
          </cell>
        </row>
        <row r="134">
          <cell r="J134" t="str">
            <v>CobaltRuashi</v>
          </cell>
        </row>
        <row r="135">
          <cell r="J135" t="str">
            <v>CobaltRuashi Mining SAS</v>
          </cell>
        </row>
        <row r="136">
          <cell r="J136" t="str">
            <v>CobaltRuiyilu Simple Resources Co., Ltd./ Luilu (Kolwezi)</v>
          </cell>
        </row>
        <row r="137">
          <cell r="J137" t="str">
            <v>CobaltSherritt</v>
          </cell>
        </row>
        <row r="138">
          <cell r="J138" t="str">
            <v>CobaltSichuan Jayson New Energy Technology Co., Ltd.</v>
          </cell>
        </row>
        <row r="139">
          <cell r="J139" t="str">
            <v>CobaltSimple Resources Co., Ltd.</v>
          </cell>
        </row>
        <row r="140">
          <cell r="J140" t="str">
            <v>CobaltSOCIETE MINIERE DU KATANGA (Lupoto Plant)</v>
          </cell>
        </row>
        <row r="141">
          <cell r="J141" t="str">
            <v>CobaltSociete pour le Traitment du Terril de Lubumbashi (STL)</v>
          </cell>
        </row>
        <row r="142">
          <cell r="J142" t="str">
            <v>CobaltSumitomo Metal Mining</v>
          </cell>
        </row>
        <row r="143">
          <cell r="J143" t="str">
            <v>CobaltSungEel HiMetal Co., Ltd.</v>
          </cell>
        </row>
        <row r="144">
          <cell r="J144" t="str">
            <v>CobaltSungEel HiTech Co., Ltd.</v>
          </cell>
        </row>
        <row r="145">
          <cell r="J145" t="str">
            <v>CobaltTaganito HPAL Nickel Corp.</v>
          </cell>
        </row>
        <row r="146">
          <cell r="J146" t="str">
            <v>CobaltTaganito HPAL Nickel Corporation (THPAL)</v>
          </cell>
        </row>
        <row r="147">
          <cell r="J147" t="str">
            <v>CobaltTenke Fungrume Mining (TFM)</v>
          </cell>
        </row>
        <row r="148">
          <cell r="J148" t="str">
            <v>CobaltTenke Fungurume</v>
          </cell>
        </row>
        <row r="149">
          <cell r="J149" t="str">
            <v>CobaltTenke Fungurume Mining SA</v>
          </cell>
        </row>
        <row r="150">
          <cell r="J150" t="str">
            <v>CobaltThe Ambatovy</v>
          </cell>
        </row>
        <row r="151">
          <cell r="J151" t="str">
            <v>CobaltTianjin Maolian Science &amp; Technology Co., Ltd.</v>
          </cell>
        </row>
        <row r="152">
          <cell r="J152" t="str">
            <v>CobaltUmicore Finland Oy</v>
          </cell>
        </row>
        <row r="153">
          <cell r="J153" t="str">
            <v>CobaltUmicore Olen</v>
          </cell>
        </row>
        <row r="154">
          <cell r="J154" t="str">
            <v>CobaltUranus Chemicals</v>
          </cell>
        </row>
        <row r="155">
          <cell r="J155" t="str">
            <v>CobaltVale - Long Harbour Processing Plant (LHPP)</v>
          </cell>
        </row>
        <row r="156">
          <cell r="J156" t="str">
            <v>CobaltVale – Long Harbour Processing Plant (LHPP)</v>
          </cell>
        </row>
        <row r="157">
          <cell r="J157" t="str">
            <v>CobaltVale New Caledonia</v>
          </cell>
        </row>
        <row r="158">
          <cell r="J158" t="str">
            <v>CobaltVale Nouvelle-Caledonie S.A.S</v>
          </cell>
        </row>
        <row r="159">
          <cell r="J159" t="str">
            <v>CobaltVital Materials Plant</v>
          </cell>
        </row>
        <row r="160">
          <cell r="J160" t="str">
            <v>CobaltVital Materials Workshop</v>
          </cell>
        </row>
        <row r="161">
          <cell r="J161" t="str">
            <v>CobaltW&amp;Q Metal Products Co., Limited</v>
          </cell>
        </row>
        <row r="162">
          <cell r="J162" t="str">
            <v>CobaltXiangtan Huacheng Nickel Cobalt New Material Co., Ltd.</v>
          </cell>
        </row>
        <row r="163">
          <cell r="J163" t="str">
            <v>CobaltXiongfeng</v>
          </cell>
        </row>
        <row r="164">
          <cell r="J164" t="str">
            <v>CobaltXTC New Energy Materials (Xiamen) LTD.</v>
          </cell>
        </row>
        <row r="165">
          <cell r="J165" t="str">
            <v>CobaltYichang Brunp Contemporary Amperex Co., Ltd.</v>
          </cell>
        </row>
        <row r="166">
          <cell r="J166" t="str">
            <v>CobaltYichang Yihua-Brunp New Material Co., Ltd.</v>
          </cell>
        </row>
        <row r="167">
          <cell r="J167" t="str">
            <v>CobaltZhejiang Greatpower Cobalt Materials Co., Ltd.</v>
          </cell>
        </row>
        <row r="168">
          <cell r="J168" t="str">
            <v>CobaltZhejiang Huayou Cobalt &amp; Nickel Co., Ltd.</v>
          </cell>
        </row>
        <row r="169">
          <cell r="J169" t="str">
            <v>CobaltZhejiang Huayou Cobalt Co., Ltd.</v>
          </cell>
        </row>
        <row r="170">
          <cell r="J170" t="str">
            <v>CobaltZhejiang Huayou Cobalt Company Limited</v>
          </cell>
        </row>
        <row r="171">
          <cell r="J171" t="str">
            <v>CobaltZhejiang New Era Zhongneng Technology Co., Ltd.</v>
          </cell>
        </row>
        <row r="172">
          <cell r="J172" t="str">
            <v>CobaltZhejiang Zhongjin Greatpower Lithium-Battery Industrial Corporation Co., Ltd.</v>
          </cell>
        </row>
        <row r="173">
          <cell r="J173" t="str">
            <v>CobaltZhuhai Kelixin Metal Materials Co., Ltd.</v>
          </cell>
        </row>
        <row r="174">
          <cell r="J174" t="str">
            <v>CobaltSmelter not listed</v>
          </cell>
        </row>
        <row r="175">
          <cell r="J175" t="str">
            <v>CobaltSmelter not yet identified</v>
          </cell>
        </row>
        <row r="176">
          <cell r="J176" t="str">
            <v>CopperAntucoya</v>
          </cell>
        </row>
        <row r="177">
          <cell r="J177" t="str">
            <v>CopperAtlantic Copper S.A.</v>
          </cell>
        </row>
        <row r="178">
          <cell r="J178" t="str">
            <v>CopperAurubis Bulgaria</v>
          </cell>
        </row>
        <row r="179">
          <cell r="J179" t="str">
            <v>CopperAurubis Hamburg</v>
          </cell>
        </row>
        <row r="180">
          <cell r="J180" t="str">
            <v>CopperAurubis Hamburg AG</v>
          </cell>
        </row>
        <row r="181">
          <cell r="J181" t="str">
            <v>CopperAurubis Olen nv</v>
          </cell>
        </row>
        <row r="182">
          <cell r="J182" t="str">
            <v>CopperAurubis Pirdop</v>
          </cell>
        </row>
        <row r="183">
          <cell r="J183" t="str">
            <v>CopperBagdad</v>
          </cell>
        </row>
        <row r="184">
          <cell r="J184" t="str">
            <v>CopperBirla Group (Hidalco)</v>
          </cell>
        </row>
        <row r="185">
          <cell r="J185" t="str">
            <v>CopperBoliden Harjavalta Oy</v>
          </cell>
        </row>
        <row r="186">
          <cell r="J186" t="str">
            <v>CopperBoliden Ronnskar</v>
          </cell>
        </row>
        <row r="187">
          <cell r="J187" t="str">
            <v>CopperCaserones</v>
          </cell>
        </row>
        <row r="188">
          <cell r="J188" t="str">
            <v>CopperCCR Refinery - Glencore Canada Corporation</v>
          </cell>
        </row>
        <row r="189">
          <cell r="J189" t="str">
            <v>CopperCerro Verde I Leach Pad</v>
          </cell>
        </row>
        <row r="190">
          <cell r="J190" t="str">
            <v>CopperChino (Santa Rita)</v>
          </cell>
        </row>
        <row r="191">
          <cell r="J191" t="str">
            <v>CopperChuquicamata Refinery</v>
          </cell>
        </row>
        <row r="192">
          <cell r="J192" t="str">
            <v>CopperCMOC Kisanfu Mining SARL</v>
          </cell>
        </row>
        <row r="193">
          <cell r="J193" t="str">
            <v>CopperCompagnie Miniere de Musonoie Global SAS</v>
          </cell>
        </row>
        <row r="194">
          <cell r="J194" t="str">
            <v>CopperCopper plant of the Polar Division of PJSC MMC Norilsk Nickel</v>
          </cell>
        </row>
        <row r="195">
          <cell r="J195" t="str">
            <v>CopperCopper Plant Polar Division of MMC Norilsk Nickel</v>
          </cell>
        </row>
        <row r="196">
          <cell r="J196" t="str">
            <v>CopperEl Paso (refinery)</v>
          </cell>
        </row>
        <row r="197">
          <cell r="J197" t="str">
            <v>CopperEl Soldado</v>
          </cell>
        </row>
        <row r="198">
          <cell r="J198" t="str">
            <v>CopperEl Teniente</v>
          </cell>
        </row>
        <row r="199">
          <cell r="J199" t="str">
            <v>CopperEti Bakir A.S</v>
          </cell>
        </row>
        <row r="200">
          <cell r="J200" t="str">
            <v>CopperEti Bakir A.S</v>
          </cell>
        </row>
        <row r="201">
          <cell r="J201" t="str">
            <v>CopperEti Bakir A.S</v>
          </cell>
        </row>
        <row r="202">
          <cell r="J202" t="str">
            <v>CopperExcellen Minerals SARL</v>
          </cell>
        </row>
        <row r="203">
          <cell r="J203" t="str">
            <v>CopperGabriela Mistral (Gaby)</v>
          </cell>
        </row>
        <row r="204">
          <cell r="J204" t="str">
            <v>CopperGlencore Nikkelverk Refinery</v>
          </cell>
        </row>
        <row r="205">
          <cell r="J205" t="str">
            <v>CopperHindalco Industries Ltd - Unit Birla Copper</v>
          </cell>
        </row>
        <row r="206">
          <cell r="J206" t="str">
            <v>CopperImpala Platinum - Base Metal Refinery (BMR)</v>
          </cell>
        </row>
        <row r="207">
          <cell r="J207" t="str">
            <v>CopperImpala Platinum - Rustenburg Smelter</v>
          </cell>
        </row>
        <row r="208">
          <cell r="J208" t="str">
            <v>CopperImpala Platinum Ltd.</v>
          </cell>
        </row>
        <row r="209">
          <cell r="J209" t="str">
            <v>CopperImpala Refineries – Base Metals Refinery (BMR)</v>
          </cell>
        </row>
        <row r="210">
          <cell r="J210" t="str">
            <v>CopperImpala Rustenburg</v>
          </cell>
        </row>
        <row r="211">
          <cell r="J211" t="str">
            <v>CopperJX Nippon Mining &amp; Metals Co., Ltd. Hitachi</v>
          </cell>
        </row>
        <row r="212">
          <cell r="J212" t="str">
            <v>CopperKamoto Copper Company</v>
          </cell>
        </row>
        <row r="213">
          <cell r="J213" t="str">
            <v>CopperKennecott Utah Copper LLC</v>
          </cell>
        </row>
        <row r="214">
          <cell r="J214" t="str">
            <v>CopperKennecott Utah Copper LLC (Rio Tinto Kennecott or RTK)</v>
          </cell>
        </row>
        <row r="215">
          <cell r="J215" t="str">
            <v>CopperKFM</v>
          </cell>
        </row>
        <row r="216">
          <cell r="J216" t="str">
            <v>CopperKGHM Polska Miedz S.A. Oddzial Huta Miedzi, Legnica</v>
          </cell>
        </row>
        <row r="217">
          <cell r="J217" t="str">
            <v>CopperKinsevere Phase 2</v>
          </cell>
        </row>
        <row r="218">
          <cell r="J218" t="str">
            <v>CopperKisanfu</v>
          </cell>
        </row>
        <row r="219">
          <cell r="J219" t="str">
            <v>CopperKisanfu Mining (Kimin)</v>
          </cell>
        </row>
        <row r="220">
          <cell r="J220" t="str">
            <v>CopperKokkola</v>
          </cell>
        </row>
        <row r="221">
          <cell r="J221" t="str">
            <v>CopperKolwezi Tailings (KMT, aka Kingamyambo Musonoi Tailings)</v>
          </cell>
        </row>
        <row r="222">
          <cell r="J222" t="str">
            <v>CopperKyshtym Copper-Electrolytic Plant</v>
          </cell>
        </row>
        <row r="223">
          <cell r="J223" t="str">
            <v>CopperLa Caridad</v>
          </cell>
        </row>
        <row r="224">
          <cell r="J224" t="str">
            <v>CopperLa Compagnie de Traitement des Rejets de Kingamyambo S.A. (Metalkol S.A.)</v>
          </cell>
        </row>
        <row r="225">
          <cell r="J225" t="str">
            <v>CopperLas Ventanas</v>
          </cell>
        </row>
        <row r="226">
          <cell r="J226" t="str">
            <v>CopperLos Bronces</v>
          </cell>
        </row>
        <row r="227">
          <cell r="J227" t="str">
            <v>CopperLS MnM (ONSAN)</v>
          </cell>
        </row>
        <row r="228">
          <cell r="J228" t="str">
            <v>CopperLS MnM Inc.</v>
          </cell>
        </row>
        <row r="229">
          <cell r="J229" t="str">
            <v>CopperLuilu</v>
          </cell>
        </row>
        <row r="230">
          <cell r="J230" t="str">
            <v>CopperLuilu (leach plant)</v>
          </cell>
        </row>
        <row r="231">
          <cell r="J231" t="str">
            <v>CopperLUILU RESSOURCES SAS</v>
          </cell>
        </row>
        <row r="232">
          <cell r="J232" t="str">
            <v>CopperMantos Blancos</v>
          </cell>
        </row>
        <row r="233">
          <cell r="J233" t="str">
            <v>CopperMantoverde</v>
          </cell>
        </row>
        <row r="234">
          <cell r="J234" t="str">
            <v>CopperMetalkol</v>
          </cell>
        </row>
        <row r="235">
          <cell r="J235" t="str">
            <v>CopperMetallo  (Aurubis)</v>
          </cell>
        </row>
        <row r="236">
          <cell r="J236" t="str">
            <v>CopperMiami (SX-EW)</v>
          </cell>
        </row>
        <row r="237">
          <cell r="J237" t="str">
            <v>CopperMichilla</v>
          </cell>
        </row>
        <row r="238">
          <cell r="J238" t="str">
            <v>CopperMina Justa</v>
          </cell>
        </row>
        <row r="239">
          <cell r="J239" t="str">
            <v>CopperMinera Escondida Limitada</v>
          </cell>
        </row>
        <row r="240">
          <cell r="J240" t="str">
            <v>CopperMMG Kinsevere SARL</v>
          </cell>
        </row>
        <row r="241">
          <cell r="J241" t="str">
            <v>CopperMorenci</v>
          </cell>
        </row>
        <row r="242">
          <cell r="J242" t="str">
            <v>CopperMount Isa Mines Limited - Copper Refineries Pty Ltd (Glencore)</v>
          </cell>
        </row>
        <row r="243">
          <cell r="J243" t="str">
            <v>CopperMutanda</v>
          </cell>
        </row>
        <row r="244">
          <cell r="J244" t="str">
            <v>CopperMutanda Mining SPRL</v>
          </cell>
        </row>
        <row r="245">
          <cell r="J245" t="str">
            <v>CopperNadezhda Metallurgical Plant (named after B.I. Kolesnikov) of the Polar Division of PJSC MMC Norilsk Nickel</v>
          </cell>
        </row>
        <row r="246">
          <cell r="J246" t="str">
            <v>CopperNadezhda Metallurgical Plant of MMC Norilsk Nickel's Polar Division</v>
          </cell>
        </row>
        <row r="247">
          <cell r="J247" t="str">
            <v>CopperNKANA COPPER REFINERY - Nkana (Kitwe)</v>
          </cell>
        </row>
        <row r="248">
          <cell r="J248" t="str">
            <v>CopperOlympic Dam</v>
          </cell>
        </row>
        <row r="249">
          <cell r="J249" t="str">
            <v>CopperOnsan Refinery I</v>
          </cell>
        </row>
        <row r="250">
          <cell r="J250" t="str">
            <v>CopperOnsan Refinery II</v>
          </cell>
        </row>
        <row r="251">
          <cell r="J251" t="str">
            <v>CopperRadomiro Tomic</v>
          </cell>
        </row>
        <row r="252">
          <cell r="J252" t="str">
            <v>CopperRuashi II</v>
          </cell>
        </row>
        <row r="253">
          <cell r="J253" t="str">
            <v>CopperRuashi II</v>
          </cell>
        </row>
        <row r="254">
          <cell r="J254" t="str">
            <v>CopperRuashi Mining SAS</v>
          </cell>
        </row>
        <row r="255">
          <cell r="J255" t="str">
            <v>CopperRuashi Mining SAS</v>
          </cell>
        </row>
        <row r="256">
          <cell r="J256" t="str">
            <v>CopperRuiyilu Simple Resources Co., Ltd./ Luilu (Kolwezi)</v>
          </cell>
        </row>
        <row r="257">
          <cell r="J257" t="str">
            <v>CopperSafford &amp; Lone Star</v>
          </cell>
        </row>
        <row r="258">
          <cell r="J258" t="str">
            <v>CopperSaganoseki</v>
          </cell>
        </row>
        <row r="259">
          <cell r="J259" t="str">
            <v>CopperSaganoseki Smelter &amp; Refinery</v>
          </cell>
        </row>
        <row r="260">
          <cell r="J260" t="str">
            <v>CopperSalvador</v>
          </cell>
        </row>
        <row r="261">
          <cell r="J261" t="str">
            <v>CopperSierrita</v>
          </cell>
        </row>
        <row r="262">
          <cell r="J262" t="str">
            <v>CopperSimple Resources Co., Ltd.</v>
          </cell>
        </row>
        <row r="263">
          <cell r="J263" t="str">
            <v>CopperSociedad Minera Cerro Verde S.A.A.</v>
          </cell>
        </row>
        <row r="264">
          <cell r="J264" t="str">
            <v>CopperSOCIETE MINIERE DU KATANGA (Lupoto Plant)</v>
          </cell>
        </row>
        <row r="265">
          <cell r="J265" t="str">
            <v>CopperSociete pour le Traitment du Terril de Lubumbashi (STL)</v>
          </cell>
        </row>
        <row r="266">
          <cell r="J266" t="str">
            <v>CopperTenke Fungurume</v>
          </cell>
        </row>
        <row r="267">
          <cell r="J267" t="str">
            <v>CopperTenke Fungurume Mining SA</v>
          </cell>
        </row>
        <row r="268">
          <cell r="J268" t="str">
            <v>CopperToyo</v>
          </cell>
        </row>
        <row r="269">
          <cell r="J269" t="str">
            <v>CopperToyo Smelter &amp; Refinery, Sumitomo Metal Mining</v>
          </cell>
        </row>
        <row r="270">
          <cell r="J270" t="str">
            <v>CopperTyrone Leach</v>
          </cell>
        </row>
        <row r="271">
          <cell r="J271" t="str">
            <v>CopperVale Copper Cliff Nickel Refinery</v>
          </cell>
        </row>
        <row r="272">
          <cell r="J272" t="str">
            <v>CopperVedanta Limited - Sterlite Copper</v>
          </cell>
        </row>
        <row r="273">
          <cell r="J273" t="str">
            <v>CopperVedanta Limited-Sterlite Copper</v>
          </cell>
        </row>
        <row r="274">
          <cell r="J274" t="str">
            <v>CopperSmelter not listed</v>
          </cell>
        </row>
        <row r="275">
          <cell r="J275" t="str">
            <v>CopperSmelter not yet identified</v>
          </cell>
        </row>
        <row r="276">
          <cell r="J276" t="str">
            <v>GraphiteSmelter not listed</v>
          </cell>
        </row>
        <row r="277">
          <cell r="J277" t="str">
            <v>GraphiteSmelter not yet identified</v>
          </cell>
        </row>
        <row r="278">
          <cell r="J278" t="str">
            <v>LithiumAbazhou Gaoyuan Lithium Battery Material Co., Ltd.</v>
          </cell>
        </row>
        <row r="279">
          <cell r="J279" t="str">
            <v>LithiumAbazhou Gaoyuan Lithium Electric Material Co., Ltd.</v>
          </cell>
        </row>
        <row r="280">
          <cell r="J280" t="str">
            <v>LithiumAlbemarle - Langelsheim Site</v>
          </cell>
        </row>
        <row r="281">
          <cell r="J281" t="str">
            <v>LithiumAlbemarle - Silver Peak Site</v>
          </cell>
        </row>
        <row r="282">
          <cell r="J282" t="str">
            <v>LithiumAlbemarle (La Negra)</v>
          </cell>
        </row>
        <row r="283">
          <cell r="J283" t="str">
            <v>LithiumAlbemarle Sichuan New Material Co. Ltd. (Meishan)</v>
          </cell>
        </row>
        <row r="284">
          <cell r="J284" t="str">
            <v>LithiumArcadium Lithium (Bessemer City)</v>
          </cell>
        </row>
        <row r="285">
          <cell r="J285" t="str">
            <v>LithiumArcadium Lithium (Fenix)</v>
          </cell>
        </row>
        <row r="286">
          <cell r="J286" t="str">
            <v>LithiumAttero Recycling Pvt Ltd</v>
          </cell>
        </row>
        <row r="287">
          <cell r="J287" t="str">
            <v>LithiumCauchari-Olaroz (Exar)</v>
          </cell>
        </row>
        <row r="288">
          <cell r="J288" t="str">
            <v>LithiumChengdu Youngy Lithium Technology Co., Ltd</v>
          </cell>
        </row>
        <row r="289">
          <cell r="J289" t="str">
            <v>LithiumChiZhou CN New Materials and Technology Co., Ltd.</v>
          </cell>
        </row>
        <row r="290">
          <cell r="J290" t="str">
            <v>LithiumGanzhou Miracle Lithium Industrial Co., Ltd.</v>
          </cell>
        </row>
        <row r="291">
          <cell r="J291" t="str">
            <v>LithiumGeneral Lithium</v>
          </cell>
        </row>
        <row r="292">
          <cell r="J292" t="str">
            <v>LithiumGeneral Lithium Corporation</v>
          </cell>
        </row>
        <row r="293">
          <cell r="J293" t="str">
            <v>LithiumGreenbushes Lithium Operation</v>
          </cell>
        </row>
        <row r="294">
          <cell r="J294" t="str">
            <v>LithiumGuizhou Red Star Electronic Material Co., Ltd.</v>
          </cell>
        </row>
        <row r="295">
          <cell r="J295" t="str">
            <v>LithiumGuizhou Redstar Development Dalong Manganese Industry Co., Ltd.</v>
          </cell>
        </row>
        <row r="296">
          <cell r="J296" t="str">
            <v>LithiumHunan Brunp Recycling Technology Co., Ltd.</v>
          </cell>
        </row>
        <row r="297">
          <cell r="J297" t="str">
            <v>LithiumHunan Wuchuang Cycle Technology Co., LTD</v>
          </cell>
        </row>
        <row r="298">
          <cell r="J298" t="str">
            <v>LithiumHunan Wuchuang Recycling Technology Co., Ltd.</v>
          </cell>
        </row>
        <row r="299">
          <cell r="J299" t="str">
            <v>LithiumHunan Yongshan Lithium Co., Ltd.</v>
          </cell>
        </row>
        <row r="300">
          <cell r="J300" t="str">
            <v>LithiumJiangsu Baozong &amp; Baoda Pharmachem Co. Ltd.</v>
          </cell>
        </row>
        <row r="301">
          <cell r="J301" t="str">
            <v>LithiumJiangxi Ganfeng Lithium Co., Ltd.</v>
          </cell>
        </row>
        <row r="302">
          <cell r="J302" t="str">
            <v>LithiumJiangxi Nanshi Lithium Power New Materials Co., Ltd.</v>
          </cell>
        </row>
        <row r="303">
          <cell r="J303" t="str">
            <v>LithiumJiangxi Rui da Xinnengyuan Technology Co., Ltd.</v>
          </cell>
        </row>
        <row r="304">
          <cell r="J304" t="str">
            <v>LithiumJiangxi Ruida New Energy Technology Co., Ltd.</v>
          </cell>
        </row>
        <row r="305">
          <cell r="J305" t="str">
            <v>LithiumJingmen GEM Co., Ltd.</v>
          </cell>
        </row>
        <row r="306">
          <cell r="J306" t="str">
            <v>LithiumKemerton</v>
          </cell>
        </row>
        <row r="307">
          <cell r="J307" t="str">
            <v>LithiumKings Mountain Lithium Plant</v>
          </cell>
        </row>
        <row r="308">
          <cell r="J308" t="str">
            <v>LithiumLa Negra Chemical Plant</v>
          </cell>
        </row>
        <row r="309">
          <cell r="J309" t="str">
            <v>LithiumLa Negra Lithium Carbonate Plant</v>
          </cell>
        </row>
        <row r="310">
          <cell r="J310" t="str">
            <v>LithiumLianhe Chemical Technology(Linhai) Co.,Ltd</v>
          </cell>
        </row>
        <row r="311">
          <cell r="J311" t="str">
            <v>LithiumLivent (Bessemer City)</v>
          </cell>
        </row>
        <row r="312">
          <cell r="J312" t="str">
            <v>LithiumLivent (Fenix)</v>
          </cell>
        </row>
        <row r="313">
          <cell r="J313" t="str">
            <v>LithiumLivent Corporation (Bessemer City)</v>
          </cell>
        </row>
        <row r="314">
          <cell r="J314" t="str">
            <v>LithiumLivent Corporation (Fenix)</v>
          </cell>
        </row>
        <row r="315">
          <cell r="J315" t="str">
            <v>LithiumLongnan Ruihong Technology Co., Ltd.</v>
          </cell>
        </row>
        <row r="316">
          <cell r="J316" t="str">
            <v>LithiumMinera Exar (Ganfeng Lithium-Lithium Americas)</v>
          </cell>
        </row>
        <row r="317">
          <cell r="J317" t="str">
            <v>LithiumMinera Exar S.A.</v>
          </cell>
        </row>
        <row r="318">
          <cell r="J318" t="str">
            <v>LithiumNingdu Ganfeng Lithium Co., Ltd.</v>
          </cell>
        </row>
        <row r="319">
          <cell r="J319" t="str">
            <v>LithiumPT. ChengTok Lithium Indonesia</v>
          </cell>
        </row>
        <row r="320">
          <cell r="J320" t="str">
            <v>LithiumQinghai Dongtai Jinear Lithium Resources Co., Ltd.</v>
          </cell>
        </row>
        <row r="321">
          <cell r="J321" t="str">
            <v>LithiumQinghai Jinaier Lithium Resources Co., Ltd.</v>
          </cell>
        </row>
        <row r="322">
          <cell r="J322" t="str">
            <v>LithiumQinzhou</v>
          </cell>
        </row>
        <row r="323">
          <cell r="J323" t="str">
            <v>LithiumQinzhou Lithium</v>
          </cell>
        </row>
        <row r="324">
          <cell r="J324" t="str">
            <v>LithiumQuannan Ruilong Technology Co., Ltd.</v>
          </cell>
        </row>
        <row r="325">
          <cell r="J325" t="str">
            <v>LithiumSichuan CATH Co., Ltd</v>
          </cell>
        </row>
        <row r="326">
          <cell r="J326" t="str">
            <v>LithiumSichuan Siterui Lithium Industry Co., Ltd.</v>
          </cell>
        </row>
        <row r="327">
          <cell r="J327" t="str">
            <v>LithiumSichuan Zhiyuan Lithium Industries Co., Ltd</v>
          </cell>
        </row>
        <row r="328">
          <cell r="J328" t="str">
            <v>LithiumSociedad Quimica y Minera/SQM Lithium (Salar Del Carmen Plant)</v>
          </cell>
        </row>
        <row r="329">
          <cell r="J329" t="str">
            <v>LithiumSQM Salar S.A.</v>
          </cell>
        </row>
        <row r="330">
          <cell r="J330" t="str">
            <v>LithiumSQM Salar S.A. (Del Carmen Plant)</v>
          </cell>
        </row>
        <row r="331">
          <cell r="J331" t="str">
            <v>LithiumSuining Chengxi Lithium Industries Inc.</v>
          </cell>
        </row>
        <row r="332">
          <cell r="J332" t="str">
            <v>LithiumTianqi</v>
          </cell>
        </row>
        <row r="333">
          <cell r="J333" t="str">
            <v>LithiumTianqi Lithium (Shehong) Co., Ltd.</v>
          </cell>
        </row>
        <row r="334">
          <cell r="J334" t="str">
            <v>LithiumWodgina</v>
          </cell>
        </row>
        <row r="335">
          <cell r="J335" t="str">
            <v>LithiumWodgina</v>
          </cell>
        </row>
        <row r="336">
          <cell r="J336" t="str">
            <v>LithiumWodgina Lithium Mine</v>
          </cell>
        </row>
        <row r="337">
          <cell r="J337" t="str">
            <v>LithiumXinyu</v>
          </cell>
        </row>
        <row r="338">
          <cell r="J338" t="str">
            <v>LithiumYahua</v>
          </cell>
        </row>
        <row r="339">
          <cell r="J339" t="str">
            <v>LithiumYahua Lithium Industry (Ya’an) Co., Ltd.</v>
          </cell>
        </row>
        <row r="340">
          <cell r="J340" t="str">
            <v>LithiumYibin Tianyi Lithium Industry Co., Ltd.</v>
          </cell>
        </row>
        <row r="341">
          <cell r="J341" t="str">
            <v>LithiumZhejiang New Era Zhongneng Technology Co., Ltd.</v>
          </cell>
        </row>
        <row r="342">
          <cell r="J342" t="str">
            <v>LithiumSmelter not listed</v>
          </cell>
        </row>
        <row r="343">
          <cell r="J343" t="str">
            <v>LithiumSmelter not yet identified</v>
          </cell>
        </row>
        <row r="344">
          <cell r="J344" t="str">
            <v>MicaArctic Minerals, LLC</v>
          </cell>
        </row>
        <row r="345">
          <cell r="J345" t="str">
            <v>MicaBaotou Fuguang Trading Co., Ltd. Guyang Branch</v>
          </cell>
        </row>
        <row r="346">
          <cell r="J346" t="str">
            <v>MicaCaolines de Vimianzo, SAU ( aka CAVISA)</v>
          </cell>
        </row>
        <row r="347">
          <cell r="J347" t="str">
            <v>MicaDARUKA INTERNATIONAL</v>
          </cell>
        </row>
        <row r="348">
          <cell r="J348" t="str">
            <v>MicaDARUKA MINCHEM PVT.LTD</v>
          </cell>
        </row>
        <row r="349">
          <cell r="J349" t="str">
            <v>MicaDARUKA MINERALS</v>
          </cell>
        </row>
        <row r="350">
          <cell r="J350" t="str">
            <v>MicaG. K. INTERNATIONAL</v>
          </cell>
        </row>
        <row r="351">
          <cell r="J351" t="str">
            <v>MicaHEBEI LINGSHOU COUNTY ZHONGKE MINERAL POWDER CO., LTD.</v>
          </cell>
        </row>
        <row r="352">
          <cell r="J352" t="str">
            <v>MicaHunan Rongtai New Material Co., Ltd.</v>
          </cell>
        </row>
        <row r="353">
          <cell r="J353" t="str">
            <v>MicaImerys Canada, Inc.</v>
          </cell>
        </row>
        <row r="354">
          <cell r="J354" t="str">
            <v>MicaImerys Mica Kings Mountain, Inc.</v>
          </cell>
        </row>
        <row r="355">
          <cell r="J355" t="str">
            <v>MicaJSC “Sludyanaya Fabrika”</v>
          </cell>
        </row>
        <row r="356">
          <cell r="J356" t="str">
            <v>MicaKehui Mica Co., Ltd.</v>
          </cell>
        </row>
        <row r="357">
          <cell r="J357" t="str">
            <v>MicaLAXIM MINERALS CORPORATION</v>
          </cell>
        </row>
        <row r="358">
          <cell r="J358" t="str">
            <v>MicaLingshou Huajing Mica Co., Ltd.</v>
          </cell>
        </row>
        <row r="359">
          <cell r="J359" t="str">
            <v>MicaLKAB Minerals Oy</v>
          </cell>
        </row>
        <row r="360">
          <cell r="J360" t="str">
            <v>MicaMica Electrical Material (Luhe) Co., Ltd.</v>
          </cell>
        </row>
        <row r="361">
          <cell r="J361" t="str">
            <v>MicaMinerals i Derivats, S.A.</v>
          </cell>
        </row>
        <row r="362">
          <cell r="J362" t="str">
            <v>MicaMK Import Export</v>
          </cell>
        </row>
        <row r="363">
          <cell r="J363" t="str">
            <v>MicaMODI MICA ENTERPRISES</v>
          </cell>
        </row>
        <row r="364">
          <cell r="J364" t="str">
            <v>MicaNanjing Jinyun Mica Ltd.</v>
          </cell>
        </row>
        <row r="365">
          <cell r="J365" t="str">
            <v>MicaPachisia &amp; Co.</v>
          </cell>
        </row>
        <row r="366">
          <cell r="J366" t="str">
            <v>MicaSoutheastern Performance Minerals, LLC</v>
          </cell>
        </row>
        <row r="367">
          <cell r="J367" t="str">
            <v>MicaSUBLIME MICA EXPORTS</v>
          </cell>
        </row>
        <row r="368">
          <cell r="J368" t="str">
            <v>MicaSuper Market Fort Dauphin</v>
          </cell>
        </row>
        <row r="369">
          <cell r="J369" t="str">
            <v>MicaThe Jai Mica Supply Co., PVT Ltd.</v>
          </cell>
        </row>
        <row r="370">
          <cell r="J370" t="str">
            <v>MicaThe JAI Mica Supply Company Limited</v>
          </cell>
        </row>
        <row r="371">
          <cell r="J371" t="str">
            <v>MicaVon Roll Brazil Ltd.</v>
          </cell>
        </row>
        <row r="372">
          <cell r="J372" t="str">
            <v>MicaVON ROLL BRAZIL LTDA</v>
          </cell>
        </row>
        <row r="373">
          <cell r="J373" t="str">
            <v>MicaVon Roll do Brasil Ltda</v>
          </cell>
        </row>
        <row r="374">
          <cell r="J374" t="str">
            <v>MicaYamaguchi Mica</v>
          </cell>
        </row>
        <row r="375">
          <cell r="J375" t="str">
            <v>MicaYamaguchi Mica Co., Ltd. Shinshiro Factory</v>
          </cell>
        </row>
        <row r="376">
          <cell r="J376" t="str">
            <v>MicaYamaguchi Mica Co., Ltd. Toyohashi Factory</v>
          </cell>
        </row>
        <row r="377">
          <cell r="J377" t="str">
            <v>MicaSmelter not listed</v>
          </cell>
        </row>
        <row r="378">
          <cell r="J378" t="str">
            <v>MicaSmelter not yet identified</v>
          </cell>
        </row>
        <row r="379">
          <cell r="J379" t="str">
            <v>NickelAttero Recycling Pvt Ltd</v>
          </cell>
        </row>
        <row r="380">
          <cell r="J380" t="str">
            <v>NickelCoral Bay Nickel Corporation (CBNC)</v>
          </cell>
        </row>
        <row r="381">
          <cell r="J381" t="str">
            <v>NickelCoral Bay Smelter</v>
          </cell>
        </row>
        <row r="382">
          <cell r="J382" t="str">
            <v>NickelDynatec Madagascar Company</v>
          </cell>
        </row>
        <row r="383">
          <cell r="J383" t="str">
            <v>NickelEcopro Materials Co., Ltd.</v>
          </cell>
        </row>
        <row r="384">
          <cell r="J384" t="str">
            <v>NickelFujian Evergreen New Energy Technology Co.</v>
          </cell>
        </row>
        <row r="385">
          <cell r="J385" t="str">
            <v>NickelGuangdong Fangyuan New Materials Group Co., Ltd.</v>
          </cell>
        </row>
        <row r="386">
          <cell r="J386" t="str">
            <v>NickelGuangdong Jiana Energy Technology Co., Ltd.</v>
          </cell>
        </row>
        <row r="387">
          <cell r="J387" t="str">
            <v>NickelGuangxi CNGR New Energy Science &amp; Technology Co., Ltd.</v>
          </cell>
        </row>
        <row r="388">
          <cell r="J388" t="str">
            <v>NickelGuangxi Yinyi Advanced Material Co., Ltd.</v>
          </cell>
        </row>
        <row r="389">
          <cell r="J389" t="str">
            <v>NickelGuizhou CNGR Resource Recycling Industry Development Co., Ltd.</v>
          </cell>
        </row>
        <row r="390">
          <cell r="J390" t="str">
            <v>NickelGuizhou Red Star Electronic Material Co., Ltd.</v>
          </cell>
        </row>
        <row r="391">
          <cell r="J391" t="str">
            <v>NickelHarima Refinery</v>
          </cell>
        </row>
        <row r="392">
          <cell r="J392" t="str">
            <v>NickelHarima Refinery, Sumitomo Metal Mining</v>
          </cell>
        </row>
        <row r="393">
          <cell r="J393" t="str">
            <v>NickelHunan Brunp Recycling Technology Co., Ltd.</v>
          </cell>
        </row>
        <row r="394">
          <cell r="J394" t="str">
            <v>NickelHunan CNGR New Energy Science &amp; Technology Co., Ltd.</v>
          </cell>
        </row>
        <row r="395">
          <cell r="J395" t="str">
            <v>NickelHyuga Smelting Co., Ltd.</v>
          </cell>
        </row>
        <row r="396">
          <cell r="J396" t="str">
            <v>NickelIconiChem</v>
          </cell>
        </row>
        <row r="397">
          <cell r="J397" t="str">
            <v>NickelImpala Platinum - Base Metal Refinery (BMR)</v>
          </cell>
        </row>
        <row r="398">
          <cell r="J398" t="str">
            <v>NickelImpala Platinum - Rustenburg Smelter</v>
          </cell>
        </row>
        <row r="399">
          <cell r="J399" t="str">
            <v>NickelImpala Refineries – Base Metals Refinery (BMR)</v>
          </cell>
        </row>
        <row r="400">
          <cell r="J400" t="str">
            <v>NickelImpala Rustenburg</v>
          </cell>
        </row>
        <row r="401">
          <cell r="J401" t="str">
            <v>NickelJiangmen Chancsun Umicore Industry Co., Ltd. (JUC)</v>
          </cell>
        </row>
        <row r="402">
          <cell r="J402" t="str">
            <v>NickelJiangmen Chancsun Umicore Industry Co.,Ltd</v>
          </cell>
        </row>
        <row r="403">
          <cell r="J403" t="str">
            <v>NickelJiangxi Miracle Golden Tiger Cobalt Co. Ltd.</v>
          </cell>
        </row>
        <row r="404">
          <cell r="J404" t="str">
            <v>NickelJiangxi Rui da Xinnengyuan Technology Co., Ltd.</v>
          </cell>
        </row>
        <row r="405">
          <cell r="J405" t="str">
            <v>NickelJiangxi Ruida</v>
          </cell>
        </row>
        <row r="406">
          <cell r="J406" t="str">
            <v>NickelJiangxi Ruida New Energy Technology Co., Ltd.</v>
          </cell>
        </row>
        <row r="407">
          <cell r="J407" t="str">
            <v>NickelJoint-Stock Company Kola Mining and Metallurgical Company (JSC Kola MMC)</v>
          </cell>
        </row>
        <row r="408">
          <cell r="J408" t="str">
            <v>NickelLOHUM CLEANTECH PVT LTD</v>
          </cell>
        </row>
        <row r="409">
          <cell r="J409" t="str">
            <v>NickelMinara Resources Pty</v>
          </cell>
        </row>
        <row r="410">
          <cell r="J410" t="str">
            <v>NickelMinara Resources Pty Ltd.</v>
          </cell>
        </row>
        <row r="411">
          <cell r="J411" t="str">
            <v>NickelMurrin Murrin Nickel Cobalt Plant</v>
          </cell>
        </row>
        <row r="412">
          <cell r="J412" t="str">
            <v>NickelNadezhda Metallurgical Plant (named after B.I. Kolesnikov) of the Polar Division of PJSC MMC Norilsk Nickel</v>
          </cell>
        </row>
        <row r="413">
          <cell r="J413" t="str">
            <v>NickelNadezhda Metallurgical Plant of MMC Norilsk Nickel's Polar Division</v>
          </cell>
        </row>
        <row r="414">
          <cell r="J414" t="str">
            <v>NickelNiihama Nickel Refinery</v>
          </cell>
        </row>
        <row r="415">
          <cell r="J415" t="str">
            <v>NickelNiihama Nickel Refinery, Sumitomo Metal Mining</v>
          </cell>
        </row>
        <row r="416">
          <cell r="J416" t="str">
            <v>NickelNorilsk Harjavalta</v>
          </cell>
        </row>
        <row r="417">
          <cell r="J417" t="str">
            <v>NickelNORILSK NICKEL HARJAVALTA OY</v>
          </cell>
        </row>
        <row r="418">
          <cell r="J418" t="str">
            <v>NickelPT DEBONAIR NICKEL INDONESIA</v>
          </cell>
        </row>
        <row r="419">
          <cell r="J419" t="str">
            <v>NickelPT DEBONAIR NICKEL INDONESIA</v>
          </cell>
        </row>
        <row r="420">
          <cell r="J420" t="str">
            <v>NickelPT Halmahera Persada Lygend</v>
          </cell>
        </row>
        <row r="421">
          <cell r="J421" t="str">
            <v>NickelPT HUAFEI NICKEL COBALT</v>
          </cell>
        </row>
        <row r="422">
          <cell r="J422" t="str">
            <v>NickelPT HUAYUE NICKEL COBALT</v>
          </cell>
        </row>
        <row r="423">
          <cell r="J423" t="str">
            <v>NickelPT Obi Nickel Cobalt</v>
          </cell>
        </row>
        <row r="424">
          <cell r="J424" t="str">
            <v>NickelPT QMB New Energy Materials</v>
          </cell>
        </row>
        <row r="425">
          <cell r="J425" t="str">
            <v>NickelPT Zhongtsing New Energy</v>
          </cell>
        </row>
        <row r="426">
          <cell r="J426" t="str">
            <v>NickelPT. Infei Metal Industry</v>
          </cell>
        </row>
        <row r="427">
          <cell r="J427" t="str">
            <v>NickelPT. Westrong Metal Industry</v>
          </cell>
        </row>
        <row r="428">
          <cell r="J428" t="str">
            <v>NickelPT.NADESICO NICKEL INDUSTRY</v>
          </cell>
        </row>
        <row r="429">
          <cell r="J429" t="str">
            <v>NickelTaganito HPAL Nickel Corp.</v>
          </cell>
        </row>
        <row r="430">
          <cell r="J430" t="str">
            <v>NickelTaganito HPAL Nickel Corp.</v>
          </cell>
        </row>
        <row r="431">
          <cell r="J431" t="str">
            <v>NickelTaganito HPAL Nickel Corporation (THPAL)</v>
          </cell>
        </row>
        <row r="432">
          <cell r="J432" t="str">
            <v>NickelTaganito HPAL Nickel Corporation (THPAL)</v>
          </cell>
        </row>
        <row r="433">
          <cell r="J433" t="str">
            <v>NickelUmicore Finland Oy</v>
          </cell>
        </row>
        <row r="434">
          <cell r="J434" t="str">
            <v>NickelUmicore Olen</v>
          </cell>
        </row>
        <row r="435">
          <cell r="J435" t="str">
            <v>NickelSmelter not listed</v>
          </cell>
        </row>
        <row r="436">
          <cell r="J436" t="str">
            <v>NickelSmelter not yet identified</v>
          </cell>
        </row>
      </sheetData>
      <sheetData sheetId="9" refreshError="1"/>
      <sheetData sheetId="10" refreshError="1"/>
      <sheetData sheetId="11" refreshError="1">
        <row r="1">
          <cell r="B1" t="str">
            <v>State / Province Name</v>
          </cell>
          <cell r="C1" t="str">
            <v>Matching 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
      <sheetName val="Revision"/>
      <sheetName val="Definitions"/>
      <sheetName val="Declaration"/>
      <sheetName val="Smelter List"/>
      <sheetName val="Checker"/>
      <sheetName val="Mine List"/>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J4" t="str">
            <v>METAL+Alias</v>
          </cell>
        </row>
        <row r="5">
          <cell r="J5" t="str">
            <v>CobaltAnhui Hanrui New Material Co., Ltd.</v>
          </cell>
        </row>
        <row r="6">
          <cell r="J6" t="str">
            <v>CobaltAttero Recycling Pvt Ltd</v>
          </cell>
        </row>
        <row r="7">
          <cell r="J7" t="str">
            <v>CobaltChemaf Etoile</v>
          </cell>
        </row>
        <row r="8">
          <cell r="J8" t="str">
            <v>CobaltChizhou CN New Materials and Technology Co., Ltd.</v>
          </cell>
        </row>
        <row r="9">
          <cell r="J9" t="str">
            <v>CobaltChizhou Xi’en New Material Technology Co., Ltd.</v>
          </cell>
        </row>
        <row r="10">
          <cell r="J10" t="str">
            <v>CobaltCMOC Kisanfu Mining SARL</v>
          </cell>
        </row>
        <row r="11">
          <cell r="J11" t="str">
            <v>CobaltCOMMUS</v>
          </cell>
        </row>
        <row r="12">
          <cell r="J12" t="str">
            <v>CobaltCompagnie de Tifnout Tiranimine</v>
          </cell>
        </row>
        <row r="13">
          <cell r="J13" t="str">
            <v>CobaltCompagnie Miniere de Musonoie Global SAS</v>
          </cell>
        </row>
        <row r="14">
          <cell r="J14" t="str">
            <v>CobaltCompagnie Minière de Musonoïe Global SAS</v>
          </cell>
        </row>
        <row r="15">
          <cell r="J15" t="str">
            <v>CobaltComplexe hydrométallurgique de Guemassa</v>
          </cell>
        </row>
        <row r="16">
          <cell r="J16" t="str">
            <v>CobaltCoral Bay Nickel Corp.</v>
          </cell>
        </row>
        <row r="17">
          <cell r="J17" t="str">
            <v>CobaltCoral Bay Nickel Corporation (CBNC)</v>
          </cell>
        </row>
        <row r="18">
          <cell r="J18" t="str">
            <v>CobaltCoreMax Corporation</v>
          </cell>
        </row>
        <row r="19">
          <cell r="J19" t="str">
            <v>CobaltCosmo Chemical, Ltd.</v>
          </cell>
        </row>
        <row r="20">
          <cell r="J20" t="str">
            <v>CobaltCosmo EcoChem Co., Ltd.</v>
          </cell>
        </row>
        <row r="21">
          <cell r="J21" t="str">
            <v>CobaltDynatec Madagascar Company</v>
          </cell>
        </row>
        <row r="22">
          <cell r="J22" t="str">
            <v>CobaltEcopro Materials Co., Ltd.</v>
          </cell>
        </row>
        <row r="23">
          <cell r="J23" t="str">
            <v>CobaltEti Bakir A.S</v>
          </cell>
        </row>
        <row r="24">
          <cell r="J24" t="str">
            <v>CobaltEti Bakir A.S</v>
          </cell>
        </row>
        <row r="25">
          <cell r="J25" t="str">
            <v>CobaltEti Bakir A.S</v>
          </cell>
        </row>
        <row r="26">
          <cell r="J26" t="str">
            <v>CobaltExcellen Minerals SARL</v>
          </cell>
        </row>
        <row r="27">
          <cell r="J27" t="str">
            <v>CobaltFairsky Industrial Co., Limited</v>
          </cell>
        </row>
        <row r="28">
          <cell r="J28" t="str">
            <v>CobaltFort Saskatchewan Metals Facility</v>
          </cell>
        </row>
        <row r="29">
          <cell r="J29" t="str">
            <v>CobaltFreeport Kokkola</v>
          </cell>
        </row>
        <row r="30">
          <cell r="J30" t="str">
            <v>CobaltFujian Evergreen New Energy Technology Co.</v>
          </cell>
        </row>
        <row r="31">
          <cell r="J31" t="str">
            <v>CobaltGangzhou Yi Hao Umicore Industry Co.</v>
          </cell>
        </row>
        <row r="32">
          <cell r="J32" t="str">
            <v>CobaltGanzhou Hanrui</v>
          </cell>
        </row>
        <row r="33">
          <cell r="J33" t="str">
            <v>CobaltGanzhou Hanrui New Energy Technology Co., Ltd.</v>
          </cell>
        </row>
        <row r="34">
          <cell r="J34" t="str">
            <v>CobaltGanzhou Highpower Technology Co., Ltd.</v>
          </cell>
        </row>
        <row r="35">
          <cell r="J35" t="str">
            <v>CobaltGanzhou Tengyuan Cobalt New Material Co., Ltd.</v>
          </cell>
        </row>
        <row r="36">
          <cell r="J36" t="str">
            <v>CobaltGem (Jiangsu) Cobalt Industry Co., Ltd.</v>
          </cell>
        </row>
        <row r="37">
          <cell r="J37" t="str">
            <v>CobaltGLC (Laos) Metal Co. Ltd</v>
          </cell>
        </row>
        <row r="38">
          <cell r="J38" t="str">
            <v>CobaltGlencore Nikkelverk Refinery</v>
          </cell>
        </row>
        <row r="39">
          <cell r="J39" t="str">
            <v>CobaltGuangdong Fangyuan New Materials Group Co., Ltd.</v>
          </cell>
        </row>
        <row r="40">
          <cell r="J40" t="str">
            <v>CobaltGuangdong Jiana Energy Technology Co., Ltd.</v>
          </cell>
        </row>
        <row r="41">
          <cell r="J41" t="str">
            <v>CobaltGuangxi CNGR New Energy Science &amp; Technology Co., Ltd.</v>
          </cell>
        </row>
        <row r="42">
          <cell r="J42" t="str">
            <v>CobaltGuangxi Yinyi Advanced Material Co., Ltd.</v>
          </cell>
        </row>
        <row r="43">
          <cell r="J43" t="str">
            <v>CobaltGuizhou CNGR Resource Recycling Industry Development Co., Ltd.</v>
          </cell>
        </row>
        <row r="44">
          <cell r="J44" t="str">
            <v>CobaltGuizhou Red Star Electronic Material Co., Ltd.</v>
          </cell>
        </row>
        <row r="45">
          <cell r="J45" t="str">
            <v>CobaltHarima Refinery</v>
          </cell>
        </row>
        <row r="46">
          <cell r="J46" t="str">
            <v>CobaltHarima Refinery, Sumitomo Metal Mining</v>
          </cell>
        </row>
        <row r="47">
          <cell r="J47" t="str">
            <v>CobaltHefei Rongjie Metal Technology Co., Ltd.</v>
          </cell>
        </row>
        <row r="48">
          <cell r="J48" t="str">
            <v>CobaltHunan Brunp Recycling Technology Co., Ltd.</v>
          </cell>
        </row>
        <row r="49">
          <cell r="J49" t="str">
            <v>CobaltHunan CNGR New Energy Science &amp; Technology Co., Ltd.</v>
          </cell>
        </row>
        <row r="50">
          <cell r="J50" t="str">
            <v>CobaltHunan Hina Advanced Material Co., Ltd.</v>
          </cell>
        </row>
        <row r="51">
          <cell r="J51" t="str">
            <v>CobaltHunan Jinxin New Material Holding Co., Ltd.</v>
          </cell>
        </row>
        <row r="52">
          <cell r="J52" t="str">
            <v>CobaltHunan Jinxin New Materials Co., Ltd.</v>
          </cell>
        </row>
        <row r="53">
          <cell r="J53" t="str">
            <v>CobaltHunan Shiji Yintian New Material Co., Ltd.</v>
          </cell>
        </row>
        <row r="54">
          <cell r="J54" t="str">
            <v>CobaltHunan Yacheng New Energy Co., Ltd.</v>
          </cell>
        </row>
        <row r="55">
          <cell r="J55" t="str">
            <v>CobaltHunan Yacheng New Materials Co., Ltd.</v>
          </cell>
        </row>
        <row r="56">
          <cell r="J56" t="str">
            <v>CobaltHunan Zoomwe New Energy Science &amp; Technology Co., Ltd.</v>
          </cell>
        </row>
        <row r="57">
          <cell r="J57" t="str">
            <v>CobaltICoNiChem</v>
          </cell>
        </row>
        <row r="58">
          <cell r="J58" t="str">
            <v>CobaltImpala Platinum - Base Metal Refinery (BMR)</v>
          </cell>
        </row>
        <row r="59">
          <cell r="J59" t="str">
            <v>CobaltImpala Platinum - Rustenburg Smelter</v>
          </cell>
        </row>
        <row r="60">
          <cell r="J60" t="str">
            <v>CobaltImpala Refineries – Base Metals Refinery (BMR)</v>
          </cell>
        </row>
        <row r="61">
          <cell r="J61" t="str">
            <v>CobaltImpala Rustenburg</v>
          </cell>
        </row>
        <row r="62">
          <cell r="J62" t="str">
            <v>CobaltIncasa S.A.</v>
          </cell>
        </row>
        <row r="63">
          <cell r="J63" t="str">
            <v>CobaltJiana</v>
          </cell>
        </row>
        <row r="64">
          <cell r="J64" t="str">
            <v>CobaltJiangmen Chancsun Umicore Industry Co., Ltd. (JUC)</v>
          </cell>
        </row>
        <row r="65">
          <cell r="J65" t="str">
            <v>CobaltJiangmen Chancsun Umicore Industry Co.,Ltd</v>
          </cell>
        </row>
        <row r="66">
          <cell r="J66" t="str">
            <v>CobaltJiangsu Cobalt Nickel Metal (KLK)</v>
          </cell>
        </row>
        <row r="67">
          <cell r="J67" t="str">
            <v>CobaltJiangsu KLK Cobalt Nickel Metal Co., Ltd.</v>
          </cell>
        </row>
        <row r="68">
          <cell r="J68" t="str">
            <v>CobaltJiangsu Xiongfeng Technology Co., Ltd.</v>
          </cell>
        </row>
        <row r="69">
          <cell r="J69" t="str">
            <v>CobaltJiangxi Jiangwu Cobalt Industrial Co., Ltd.</v>
          </cell>
        </row>
        <row r="70">
          <cell r="J70" t="str">
            <v>CobaltJiangxi Miracle Golden Tiger Cobalt Co. Ltd.</v>
          </cell>
        </row>
        <row r="71">
          <cell r="J71" t="str">
            <v>CobaltJiangxi Rui da Xinnengyuan Technology Co., Ltd.</v>
          </cell>
        </row>
        <row r="72">
          <cell r="J72" t="str">
            <v>CobaltJiangxi Ruida New Energy Technology Co., Ltd.</v>
          </cell>
        </row>
        <row r="73">
          <cell r="J73" t="str">
            <v>CobaltJing Yuan Tungsten Technology Co., Ltd.</v>
          </cell>
        </row>
        <row r="74">
          <cell r="J74" t="str">
            <v>CobaltJingmen GEM Co., Ltd.</v>
          </cell>
        </row>
        <row r="75">
          <cell r="J75" t="str">
            <v>CobaltJSC Kolskaya Mining and Metallurgical Company (Kola MMC)</v>
          </cell>
        </row>
        <row r="76">
          <cell r="J76" t="str">
            <v>CobaltKamoto Copper Company</v>
          </cell>
        </row>
        <row r="77">
          <cell r="J77" t="str">
            <v>CobaltKasombo Minerals (SPRL) - MIKAS Huayou</v>
          </cell>
        </row>
        <row r="78">
          <cell r="J78" t="str">
            <v>CobaltKFM</v>
          </cell>
        </row>
        <row r="79">
          <cell r="J79" t="str">
            <v>CobaltKinsevere</v>
          </cell>
        </row>
        <row r="80">
          <cell r="J80" t="str">
            <v>CobaltKisanfu</v>
          </cell>
        </row>
        <row r="81">
          <cell r="J81" t="str">
            <v>CobaltKisanfu Mining (Kimin)</v>
          </cell>
        </row>
        <row r="82">
          <cell r="J82" t="str">
            <v>CobaltKola Mining and Metallurgical Company</v>
          </cell>
        </row>
        <row r="83">
          <cell r="J83" t="str">
            <v>CobaltKolwezi Tailings (KMT, aka Kingamyambo Musonoi Tailings)</v>
          </cell>
        </row>
        <row r="84">
          <cell r="J84" t="str">
            <v>CobaltLa Compagnie de Traitement des Rejets de Kingamyambo S.A. (Metalkol S.A.)</v>
          </cell>
        </row>
        <row r="85">
          <cell r="J85" t="str">
            <v>CobaltLa Miniere de Kambove</v>
          </cell>
        </row>
        <row r="86">
          <cell r="J86" t="str">
            <v>CobaltLa Miniere de Kasombo</v>
          </cell>
        </row>
        <row r="87">
          <cell r="J87" t="str">
            <v>CobaltLA MINIERE DE KASOMBO SAS</v>
          </cell>
        </row>
        <row r="88">
          <cell r="J88" t="str">
            <v>CobaltLanzhou Jinchuan Advanced Materials Technology Co., Ltd.</v>
          </cell>
        </row>
        <row r="89">
          <cell r="J89" t="str">
            <v>CobaltLianyou Resources Co., Ltd.</v>
          </cell>
        </row>
        <row r="90">
          <cell r="J90" t="str">
            <v>CobaltLLC Vostok</v>
          </cell>
        </row>
        <row r="91">
          <cell r="J91" t="str">
            <v>CobaltLOHUM CLEANTECH PVT LTD</v>
          </cell>
        </row>
        <row r="92">
          <cell r="J92" t="str">
            <v>CobaltLubumbashi (Mine de L’Etoile)</v>
          </cell>
        </row>
        <row r="93">
          <cell r="J93" t="str">
            <v>CobaltLuilu Metallurgical Plant</v>
          </cell>
        </row>
        <row r="94">
          <cell r="J94" t="str">
            <v>CobaltLUILU RESSOURCES SAS</v>
          </cell>
        </row>
        <row r="95">
          <cell r="J95" t="str">
            <v>CobaltMaolian</v>
          </cell>
        </row>
        <row r="96">
          <cell r="J96" t="str">
            <v>CobaltMechema Chemicals (Thailand) Co., Ltd.</v>
          </cell>
        </row>
        <row r="97">
          <cell r="J97" t="str">
            <v>CobaltMechema Chemicals shang-yu</v>
          </cell>
        </row>
        <row r="98">
          <cell r="J98" t="str">
            <v>CobaltMechema Korea, Co., Ltd.</v>
          </cell>
        </row>
        <row r="99">
          <cell r="J99" t="str">
            <v>CobaltMechema Taiwan Plant 1</v>
          </cell>
        </row>
        <row r="100">
          <cell r="J100" t="str">
            <v>CobaltMechema Taiwan Plant 2</v>
          </cell>
        </row>
        <row r="101">
          <cell r="J101" t="str">
            <v>CobaltMETAL MINES SARL</v>
          </cell>
        </row>
        <row r="102">
          <cell r="J102" t="str">
            <v>CobaltMetalkol</v>
          </cell>
        </row>
        <row r="103">
          <cell r="J103" t="str">
            <v>CobaltMIKAS</v>
          </cell>
        </row>
        <row r="104">
          <cell r="J104" t="str">
            <v>CobaltMinara Resources Pty</v>
          </cell>
        </row>
        <row r="105">
          <cell r="J105" t="str">
            <v>CobaltMinara Resources Pty Ltd.</v>
          </cell>
        </row>
        <row r="106">
          <cell r="J106" t="str">
            <v>CobaltMKM - La Miniere de Kalumbwe Myunga</v>
          </cell>
        </row>
        <row r="107">
          <cell r="J107" t="str">
            <v>CobaltMKM - La Minière de Kalumbwe Myunga</v>
          </cell>
        </row>
        <row r="108">
          <cell r="J108" t="str">
            <v>CobaltMMG Kinsevere SARL</v>
          </cell>
        </row>
        <row r="109">
          <cell r="J109" t="str">
            <v>CobaltMurrin Murrin Nickel Cobalt Plant</v>
          </cell>
        </row>
        <row r="110">
          <cell r="J110" t="str">
            <v>CobaltMutanda</v>
          </cell>
        </row>
        <row r="111">
          <cell r="J111" t="str">
            <v>CobaltMutanda Mining SPRL</v>
          </cell>
        </row>
        <row r="112">
          <cell r="J112" t="str">
            <v>CobaltNadezhda Metallurgical Plant (named after B.I. Kolesnikov) of the Polar Division of PJSC MMC Norilsk Nickel</v>
          </cell>
        </row>
        <row r="113">
          <cell r="J113" t="str">
            <v>CobaltNadezhda Metallurgical Plant of MMC Norilsk Nickel's Polar Division</v>
          </cell>
        </row>
        <row r="114">
          <cell r="J114" t="str">
            <v>CobaltNam Viet Cromit Joint Stock Company</v>
          </cell>
        </row>
        <row r="115">
          <cell r="J115" t="str">
            <v>CobaltNan Viet Ferrochrome Co., Ltd.</v>
          </cell>
        </row>
        <row r="116">
          <cell r="J116" t="str">
            <v>CobaltNantong Xinwei</v>
          </cell>
        </row>
        <row r="117">
          <cell r="J117" t="str">
            <v>CobaltNantong Xinwei Nickel Cobalt Technology Development Co., Ltd.</v>
          </cell>
        </row>
        <row r="118">
          <cell r="J118" t="str">
            <v>CobaltNew Era Group Zhejiang Zhongneng Cycle Technology Co., Ltd.</v>
          </cell>
        </row>
        <row r="119">
          <cell r="J119" t="str">
            <v>CobaltNew Providence Metals Marketing Inc.</v>
          </cell>
        </row>
        <row r="120">
          <cell r="J120" t="str">
            <v>CobaltNiihama Nickel and Cobalt Facility</v>
          </cell>
        </row>
        <row r="121">
          <cell r="J121" t="str">
            <v>CobaltNiihama Nickel Refinery</v>
          </cell>
        </row>
        <row r="122">
          <cell r="J122" t="str">
            <v>CobaltNiihama Nickel Refinery, Sumitomo Metal Mining</v>
          </cell>
        </row>
        <row r="123">
          <cell r="J123" t="str">
            <v>CobaltNingbo Yanmen Chemical Co., Ltd.</v>
          </cell>
        </row>
        <row r="124">
          <cell r="J124" t="str">
            <v>CobaltNORILSK NICKEL HARJAVALTA OY</v>
          </cell>
        </row>
        <row r="125">
          <cell r="J125" t="str">
            <v>CobaltPort Colborne Refinery</v>
          </cell>
        </row>
        <row r="126">
          <cell r="J126" t="str">
            <v>CobaltProny Resources New Caledonia</v>
          </cell>
        </row>
        <row r="127">
          <cell r="J127" t="str">
            <v>CobaltPT Halmahera Persada Lygend</v>
          </cell>
        </row>
        <row r="128">
          <cell r="J128" t="str">
            <v>CobaltPT HUAFEI NICKEL COBALT</v>
          </cell>
        </row>
        <row r="129">
          <cell r="J129" t="str">
            <v>CobaltPT HUAYUE NICKEL COBALT</v>
          </cell>
        </row>
        <row r="130">
          <cell r="J130" t="str">
            <v>CobaltPT Mechema Indonesia</v>
          </cell>
        </row>
        <row r="131">
          <cell r="J131" t="str">
            <v>CobaltPT Obi Nickel Cobalt</v>
          </cell>
        </row>
        <row r="132">
          <cell r="J132" t="str">
            <v>CobaltPT QMB New Energy Materials</v>
          </cell>
        </row>
        <row r="133">
          <cell r="J133" t="str">
            <v>CobaltQuzhou Huayou Cobalt New Material Co., Ltd.</v>
          </cell>
        </row>
        <row r="134">
          <cell r="J134" t="str">
            <v>CobaltRuashi</v>
          </cell>
        </row>
        <row r="135">
          <cell r="J135" t="str">
            <v>CobaltRuashi Mining SAS</v>
          </cell>
        </row>
        <row r="136">
          <cell r="J136" t="str">
            <v>CobaltRuiyilu Simple Resources Co., Ltd./ Luilu (Kolwezi)</v>
          </cell>
        </row>
        <row r="137">
          <cell r="J137" t="str">
            <v>CobaltSherritt</v>
          </cell>
        </row>
        <row r="138">
          <cell r="J138" t="str">
            <v>CobaltSichuan Jayson New Energy Technology Co., Ltd.</v>
          </cell>
        </row>
        <row r="139">
          <cell r="J139" t="str">
            <v>CobaltSimple Resources Co., Ltd.</v>
          </cell>
        </row>
        <row r="140">
          <cell r="J140" t="str">
            <v>CobaltSOCIETE MINIERE DU KATANGA (Lupoto Plant)</v>
          </cell>
        </row>
        <row r="141">
          <cell r="J141" t="str">
            <v>CobaltSociete pour le Traitment du Terril de Lubumbashi (STL)</v>
          </cell>
        </row>
        <row r="142">
          <cell r="J142" t="str">
            <v>CobaltSumitomo Metal Mining</v>
          </cell>
        </row>
        <row r="143">
          <cell r="J143" t="str">
            <v>CobaltSungEel HiMetal Co., Ltd.</v>
          </cell>
        </row>
        <row r="144">
          <cell r="J144" t="str">
            <v>CobaltSungEel HiTech Co., Ltd.</v>
          </cell>
        </row>
        <row r="145">
          <cell r="J145" t="str">
            <v>CobaltTaganito HPAL Nickel Corp.</v>
          </cell>
        </row>
        <row r="146">
          <cell r="J146" t="str">
            <v>CobaltTaganito HPAL Nickel Corporation (THPAL)</v>
          </cell>
        </row>
        <row r="147">
          <cell r="J147" t="str">
            <v>CobaltTenke Fungrume Mining (TFM)</v>
          </cell>
        </row>
        <row r="148">
          <cell r="J148" t="str">
            <v>CobaltTenke Fungurume</v>
          </cell>
        </row>
        <row r="149">
          <cell r="J149" t="str">
            <v>CobaltTenke Fungurume Mining SA</v>
          </cell>
        </row>
        <row r="150">
          <cell r="J150" t="str">
            <v>CobaltThe Ambatovy</v>
          </cell>
        </row>
        <row r="151">
          <cell r="J151" t="str">
            <v>CobaltTianjin Maolian Science &amp; Technology Co., Ltd.</v>
          </cell>
        </row>
        <row r="152">
          <cell r="J152" t="str">
            <v>CobaltUmicore Finland Oy</v>
          </cell>
        </row>
        <row r="153">
          <cell r="J153" t="str">
            <v>CobaltUmicore Olen</v>
          </cell>
        </row>
        <row r="154">
          <cell r="J154" t="str">
            <v>CobaltUranus Chemicals</v>
          </cell>
        </row>
        <row r="155">
          <cell r="J155" t="str">
            <v>CobaltVale - Long Harbour Processing Plant (LHPP)</v>
          </cell>
        </row>
        <row r="156">
          <cell r="J156" t="str">
            <v>CobaltVale – Long Harbour Processing Plant (LHPP)</v>
          </cell>
        </row>
        <row r="157">
          <cell r="J157" t="str">
            <v>CobaltVale New Caledonia</v>
          </cell>
        </row>
        <row r="158">
          <cell r="J158" t="str">
            <v>CobaltVale Nouvelle-Caledonie S.A.S</v>
          </cell>
        </row>
        <row r="159">
          <cell r="J159" t="str">
            <v>CobaltVital Materials Plant</v>
          </cell>
        </row>
        <row r="160">
          <cell r="J160" t="str">
            <v>CobaltVital Materials Workshop</v>
          </cell>
        </row>
        <row r="161">
          <cell r="J161" t="str">
            <v>CobaltW&amp;Q Metal Products Co., Limited</v>
          </cell>
        </row>
        <row r="162">
          <cell r="J162" t="str">
            <v>CobaltXiangtan Huacheng Nickel Cobalt New Material Co., Ltd.</v>
          </cell>
        </row>
        <row r="163">
          <cell r="J163" t="str">
            <v>CobaltXiongfeng</v>
          </cell>
        </row>
        <row r="164">
          <cell r="J164" t="str">
            <v>CobaltXTC New Energy Materials (Xiamen) LTD.</v>
          </cell>
        </row>
        <row r="165">
          <cell r="J165" t="str">
            <v>CobaltYichang Brunp Contemporary Amperex Co., Ltd.</v>
          </cell>
        </row>
        <row r="166">
          <cell r="J166" t="str">
            <v>CobaltYichang Yihua-Brunp New Material Co., Ltd.</v>
          </cell>
        </row>
        <row r="167">
          <cell r="J167" t="str">
            <v>CobaltZhejiang Greatpower Cobalt Materials Co., Ltd.</v>
          </cell>
        </row>
        <row r="168">
          <cell r="J168" t="str">
            <v>CobaltZhejiang Huayou Cobalt &amp; Nickel Co., Ltd.</v>
          </cell>
        </row>
        <row r="169">
          <cell r="J169" t="str">
            <v>CobaltZhejiang Huayou Cobalt Co., Ltd.</v>
          </cell>
        </row>
        <row r="170">
          <cell r="J170" t="str">
            <v>CobaltZhejiang Huayou Cobalt Company Limited</v>
          </cell>
        </row>
        <row r="171">
          <cell r="J171" t="str">
            <v>CobaltZhejiang New Era Zhongneng Technology Co., Ltd.</v>
          </cell>
        </row>
        <row r="172">
          <cell r="J172" t="str">
            <v>CobaltZhejiang Zhongjin Greatpower Lithium-Battery Industrial Corporation Co., Ltd.</v>
          </cell>
        </row>
        <row r="173">
          <cell r="J173" t="str">
            <v>CobaltZhuhai Kelixin Metal Materials Co., Ltd.</v>
          </cell>
        </row>
        <row r="174">
          <cell r="J174" t="str">
            <v>CobaltSmelter not listed</v>
          </cell>
        </row>
        <row r="175">
          <cell r="J175" t="str">
            <v>CobaltSmelter not yet identified</v>
          </cell>
        </row>
        <row r="176">
          <cell r="J176" t="str">
            <v>CopperAntucoya</v>
          </cell>
        </row>
        <row r="177">
          <cell r="J177" t="str">
            <v>CopperAtlantic Copper S.A.</v>
          </cell>
        </row>
        <row r="178">
          <cell r="J178" t="str">
            <v>CopperAurubis Bulgaria</v>
          </cell>
        </row>
        <row r="179">
          <cell r="J179" t="str">
            <v>CopperAurubis Hamburg</v>
          </cell>
        </row>
        <row r="180">
          <cell r="J180" t="str">
            <v>CopperAurubis Hamburg AG</v>
          </cell>
        </row>
        <row r="181">
          <cell r="J181" t="str">
            <v>CopperAurubis Olen nv</v>
          </cell>
        </row>
        <row r="182">
          <cell r="J182" t="str">
            <v>CopperAurubis Pirdop</v>
          </cell>
        </row>
        <row r="183">
          <cell r="J183" t="str">
            <v>CopperBagdad</v>
          </cell>
        </row>
        <row r="184">
          <cell r="J184" t="str">
            <v>CopperBirla Group (Hidalco)</v>
          </cell>
        </row>
        <row r="185">
          <cell r="J185" t="str">
            <v>CopperBoliden Harjavalta Oy</v>
          </cell>
        </row>
        <row r="186">
          <cell r="J186" t="str">
            <v>CopperBoliden Ronnskar</v>
          </cell>
        </row>
        <row r="187">
          <cell r="J187" t="str">
            <v>CopperCaserones</v>
          </cell>
        </row>
        <row r="188">
          <cell r="J188" t="str">
            <v>CopperCCR Refinery - Glencore Canada Corporation</v>
          </cell>
        </row>
        <row r="189">
          <cell r="J189" t="str">
            <v>CopperCerro Verde I Leach Pad</v>
          </cell>
        </row>
        <row r="190">
          <cell r="J190" t="str">
            <v>CopperChino (Santa Rita)</v>
          </cell>
        </row>
        <row r="191">
          <cell r="J191" t="str">
            <v>CopperChuquicamata Refinery</v>
          </cell>
        </row>
        <row r="192">
          <cell r="J192" t="str">
            <v>CopperCMOC Kisanfu Mining SARL</v>
          </cell>
        </row>
        <row r="193">
          <cell r="J193" t="str">
            <v>CopperCompagnie Miniere de Musonoie Global SAS</v>
          </cell>
        </row>
        <row r="194">
          <cell r="J194" t="str">
            <v>CopperCopper plant of the Polar Division of PJSC MMC Norilsk Nickel</v>
          </cell>
        </row>
        <row r="195">
          <cell r="J195" t="str">
            <v>CopperCopper Plant Polar Division of MMC Norilsk Nickel</v>
          </cell>
        </row>
        <row r="196">
          <cell r="J196" t="str">
            <v>CopperEl Paso (refinery)</v>
          </cell>
        </row>
        <row r="197">
          <cell r="J197" t="str">
            <v>CopperEl Soldado</v>
          </cell>
        </row>
        <row r="198">
          <cell r="J198" t="str">
            <v>CopperEl Teniente</v>
          </cell>
        </row>
        <row r="199">
          <cell r="J199" t="str">
            <v>CopperEti Bakir A.S</v>
          </cell>
        </row>
        <row r="200">
          <cell r="J200" t="str">
            <v>CopperEti Bakir A.S</v>
          </cell>
        </row>
        <row r="201">
          <cell r="J201" t="str">
            <v>CopperEti Bakir A.S</v>
          </cell>
        </row>
        <row r="202">
          <cell r="J202" t="str">
            <v>CopperExcellen Minerals SARL</v>
          </cell>
        </row>
        <row r="203">
          <cell r="J203" t="str">
            <v>CopperGabriela Mistral (Gaby)</v>
          </cell>
        </row>
        <row r="204">
          <cell r="J204" t="str">
            <v>CopperGlencore Nikkelverk Refinery</v>
          </cell>
        </row>
        <row r="205">
          <cell r="J205" t="str">
            <v>CopperHindalco Industries Ltd - Unit Birla Copper</v>
          </cell>
        </row>
        <row r="206">
          <cell r="J206" t="str">
            <v>CopperImpala Platinum - Base Metal Refinery (BMR)</v>
          </cell>
        </row>
        <row r="207">
          <cell r="J207" t="str">
            <v>CopperImpala Platinum - Rustenburg Smelter</v>
          </cell>
        </row>
        <row r="208">
          <cell r="J208" t="str">
            <v>CopperImpala Platinum Ltd.</v>
          </cell>
        </row>
        <row r="209">
          <cell r="J209" t="str">
            <v>CopperImpala Refineries – Base Metals Refinery (BMR)</v>
          </cell>
        </row>
        <row r="210">
          <cell r="J210" t="str">
            <v>CopperImpala Rustenburg</v>
          </cell>
        </row>
        <row r="211">
          <cell r="J211" t="str">
            <v>CopperJX Nippon Mining &amp; Metals Co., Ltd. Hitachi</v>
          </cell>
        </row>
        <row r="212">
          <cell r="J212" t="str">
            <v>CopperKamoto Copper Company</v>
          </cell>
        </row>
        <row r="213">
          <cell r="J213" t="str">
            <v>CopperKennecott Utah Copper LLC</v>
          </cell>
        </row>
        <row r="214">
          <cell r="J214" t="str">
            <v>CopperKennecott Utah Copper LLC (Rio Tinto Kennecott or RTK)</v>
          </cell>
        </row>
        <row r="215">
          <cell r="J215" t="str">
            <v>CopperKFM</v>
          </cell>
        </row>
        <row r="216">
          <cell r="J216" t="str">
            <v>CopperKGHM Polska Miedz S.A. Oddzial Huta Miedzi, Legnica</v>
          </cell>
        </row>
        <row r="217">
          <cell r="J217" t="str">
            <v>CopperKinsevere Phase 2</v>
          </cell>
        </row>
        <row r="218">
          <cell r="J218" t="str">
            <v>CopperKisanfu</v>
          </cell>
        </row>
        <row r="219">
          <cell r="J219" t="str">
            <v>CopperKisanfu Mining (Kimin)</v>
          </cell>
        </row>
        <row r="220">
          <cell r="J220" t="str">
            <v>CopperKokkola</v>
          </cell>
        </row>
        <row r="221">
          <cell r="J221" t="str">
            <v>CopperKolwezi Tailings (KMT, aka Kingamyambo Musonoi Tailings)</v>
          </cell>
        </row>
        <row r="222">
          <cell r="J222" t="str">
            <v>CopperKyshtym Copper-Electrolytic Plant</v>
          </cell>
        </row>
        <row r="223">
          <cell r="J223" t="str">
            <v>CopperLa Caridad</v>
          </cell>
        </row>
        <row r="224">
          <cell r="J224" t="str">
            <v>CopperLa Compagnie de Traitement des Rejets de Kingamyambo S.A. (Metalkol S.A.)</v>
          </cell>
        </row>
        <row r="225">
          <cell r="J225" t="str">
            <v>CopperLas Ventanas</v>
          </cell>
        </row>
        <row r="226">
          <cell r="J226" t="str">
            <v>CopperLos Bronces</v>
          </cell>
        </row>
        <row r="227">
          <cell r="J227" t="str">
            <v>CopperLS MnM (ONSAN)</v>
          </cell>
        </row>
        <row r="228">
          <cell r="J228" t="str">
            <v>CopperLS MnM Inc.</v>
          </cell>
        </row>
        <row r="229">
          <cell r="J229" t="str">
            <v>CopperLuilu</v>
          </cell>
        </row>
        <row r="230">
          <cell r="J230" t="str">
            <v>CopperLuilu (leach plant)</v>
          </cell>
        </row>
        <row r="231">
          <cell r="J231" t="str">
            <v>CopperLUILU RESSOURCES SAS</v>
          </cell>
        </row>
        <row r="232">
          <cell r="J232" t="str">
            <v>CopperMantos Blancos</v>
          </cell>
        </row>
        <row r="233">
          <cell r="J233" t="str">
            <v>CopperMantoverde</v>
          </cell>
        </row>
        <row r="234">
          <cell r="J234" t="str">
            <v>CopperMetalkol</v>
          </cell>
        </row>
        <row r="235">
          <cell r="J235" t="str">
            <v>CopperMetallo  (Aurubis)</v>
          </cell>
        </row>
        <row r="236">
          <cell r="J236" t="str">
            <v>CopperMiami (SX-EW)</v>
          </cell>
        </row>
        <row r="237">
          <cell r="J237" t="str">
            <v>CopperMichilla</v>
          </cell>
        </row>
        <row r="238">
          <cell r="J238" t="str">
            <v>CopperMina Justa</v>
          </cell>
        </row>
        <row r="239">
          <cell r="J239" t="str">
            <v>CopperMinera Escondida Limitada</v>
          </cell>
        </row>
        <row r="240">
          <cell r="J240" t="str">
            <v>CopperMMG Kinsevere SARL</v>
          </cell>
        </row>
        <row r="241">
          <cell r="J241" t="str">
            <v>CopperMorenci</v>
          </cell>
        </row>
        <row r="242">
          <cell r="J242" t="str">
            <v>CopperMount Isa Mines Limited - Copper Refineries Pty Ltd (Glencore)</v>
          </cell>
        </row>
        <row r="243">
          <cell r="J243" t="str">
            <v>CopperMutanda</v>
          </cell>
        </row>
        <row r="244">
          <cell r="J244" t="str">
            <v>CopperMutanda Mining SPRL</v>
          </cell>
        </row>
        <row r="245">
          <cell r="J245" t="str">
            <v>CopperNadezhda Metallurgical Plant (named after B.I. Kolesnikov) of the Polar Division of PJSC MMC Norilsk Nickel</v>
          </cell>
        </row>
        <row r="246">
          <cell r="J246" t="str">
            <v>CopperNadezhda Metallurgical Plant of MMC Norilsk Nickel's Polar Division</v>
          </cell>
        </row>
        <row r="247">
          <cell r="J247" t="str">
            <v>CopperNKANA COPPER REFINERY - Nkana (Kitwe)</v>
          </cell>
        </row>
        <row r="248">
          <cell r="J248" t="str">
            <v>CopperOlympic Dam</v>
          </cell>
        </row>
        <row r="249">
          <cell r="J249" t="str">
            <v>CopperOnsan Refinery I</v>
          </cell>
        </row>
        <row r="250">
          <cell r="J250" t="str">
            <v>CopperOnsan Refinery II</v>
          </cell>
        </row>
        <row r="251">
          <cell r="J251" t="str">
            <v>CopperRadomiro Tomic</v>
          </cell>
        </row>
        <row r="252">
          <cell r="J252" t="str">
            <v>CopperRuashi II</v>
          </cell>
        </row>
        <row r="253">
          <cell r="J253" t="str">
            <v>CopperRuashi II</v>
          </cell>
        </row>
        <row r="254">
          <cell r="J254" t="str">
            <v>CopperRuashi Mining SAS</v>
          </cell>
        </row>
        <row r="255">
          <cell r="J255" t="str">
            <v>CopperRuashi Mining SAS</v>
          </cell>
        </row>
        <row r="256">
          <cell r="J256" t="str">
            <v>CopperRuiyilu Simple Resources Co., Ltd./ Luilu (Kolwezi)</v>
          </cell>
        </row>
        <row r="257">
          <cell r="J257" t="str">
            <v>CopperSafford &amp; Lone Star</v>
          </cell>
        </row>
        <row r="258">
          <cell r="J258" t="str">
            <v>CopperSaganoseki</v>
          </cell>
        </row>
        <row r="259">
          <cell r="J259" t="str">
            <v>CopperSaganoseki Smelter &amp; Refinery</v>
          </cell>
        </row>
        <row r="260">
          <cell r="J260" t="str">
            <v>CopperSalvador</v>
          </cell>
        </row>
        <row r="261">
          <cell r="J261" t="str">
            <v>CopperSierrita</v>
          </cell>
        </row>
        <row r="262">
          <cell r="J262" t="str">
            <v>CopperSimple Resources Co., Ltd.</v>
          </cell>
        </row>
        <row r="263">
          <cell r="J263" t="str">
            <v>CopperSociedad Minera Cerro Verde S.A.A.</v>
          </cell>
        </row>
        <row r="264">
          <cell r="J264" t="str">
            <v>CopperSOCIETE MINIERE DU KATANGA (Lupoto Plant)</v>
          </cell>
        </row>
        <row r="265">
          <cell r="J265" t="str">
            <v>CopperSociete pour le Traitment du Terril de Lubumbashi (STL)</v>
          </cell>
        </row>
        <row r="266">
          <cell r="J266" t="str">
            <v>CopperTenke Fungurume</v>
          </cell>
        </row>
        <row r="267">
          <cell r="J267" t="str">
            <v>CopperTenke Fungurume Mining SA</v>
          </cell>
        </row>
        <row r="268">
          <cell r="J268" t="str">
            <v>CopperToyo</v>
          </cell>
        </row>
        <row r="269">
          <cell r="J269" t="str">
            <v>CopperToyo Smelter &amp; Refinery, Sumitomo Metal Mining</v>
          </cell>
        </row>
        <row r="270">
          <cell r="J270" t="str">
            <v>CopperTyrone Leach</v>
          </cell>
        </row>
        <row r="271">
          <cell r="J271" t="str">
            <v>CopperVale Copper Cliff Nickel Refinery</v>
          </cell>
        </row>
        <row r="272">
          <cell r="J272" t="str">
            <v>CopperVedanta Limited - Sterlite Copper</v>
          </cell>
        </row>
        <row r="273">
          <cell r="J273" t="str">
            <v>CopperVedanta Limited-Sterlite Copper</v>
          </cell>
        </row>
        <row r="274">
          <cell r="J274" t="str">
            <v>CopperSmelter not listed</v>
          </cell>
        </row>
        <row r="275">
          <cell r="J275" t="str">
            <v>CopperSmelter not yet identified</v>
          </cell>
        </row>
        <row r="276">
          <cell r="J276" t="str">
            <v>GraphiteSmelter not listed</v>
          </cell>
        </row>
        <row r="277">
          <cell r="J277" t="str">
            <v>GraphiteSmelter not yet identified</v>
          </cell>
        </row>
        <row r="278">
          <cell r="J278" t="str">
            <v>LithiumAbazhou Gaoyuan Lithium Battery Material Co., Ltd.</v>
          </cell>
        </row>
        <row r="279">
          <cell r="J279" t="str">
            <v>LithiumAbazhou Gaoyuan Lithium Electric Material Co., Ltd.</v>
          </cell>
        </row>
        <row r="280">
          <cell r="J280" t="str">
            <v>LithiumAlbemarle - Langelsheim Site</v>
          </cell>
        </row>
        <row r="281">
          <cell r="J281" t="str">
            <v>LithiumAlbemarle - Silver Peak Site</v>
          </cell>
        </row>
        <row r="282">
          <cell r="J282" t="str">
            <v>LithiumAlbemarle (La Negra)</v>
          </cell>
        </row>
        <row r="283">
          <cell r="J283" t="str">
            <v>LithiumAlbemarle Sichuan New Material Co. Ltd. (Meishan)</v>
          </cell>
        </row>
        <row r="284">
          <cell r="J284" t="str">
            <v>LithiumArcadium Lithium (Bessemer City)</v>
          </cell>
        </row>
        <row r="285">
          <cell r="J285" t="str">
            <v>LithiumArcadium Lithium (Fenix)</v>
          </cell>
        </row>
        <row r="286">
          <cell r="J286" t="str">
            <v>LithiumAttero Recycling Pvt Ltd</v>
          </cell>
        </row>
        <row r="287">
          <cell r="J287" t="str">
            <v>LithiumCauchari-Olaroz (Exar)</v>
          </cell>
        </row>
        <row r="288">
          <cell r="J288" t="str">
            <v>LithiumChengdu Youngy Lithium Technology Co., Ltd</v>
          </cell>
        </row>
        <row r="289">
          <cell r="J289" t="str">
            <v>LithiumChiZhou CN New Materials and Technology Co., Ltd.</v>
          </cell>
        </row>
        <row r="290">
          <cell r="J290" t="str">
            <v>LithiumGanzhou Miracle Lithium Industrial Co., Ltd.</v>
          </cell>
        </row>
        <row r="291">
          <cell r="J291" t="str">
            <v>LithiumGeneral Lithium</v>
          </cell>
        </row>
        <row r="292">
          <cell r="J292" t="str">
            <v>LithiumGeneral Lithium Corporation</v>
          </cell>
        </row>
        <row r="293">
          <cell r="J293" t="str">
            <v>LithiumGreenbushes Lithium Operation</v>
          </cell>
        </row>
        <row r="294">
          <cell r="J294" t="str">
            <v>LithiumGuizhou Red Star Electronic Material Co., Ltd.</v>
          </cell>
        </row>
        <row r="295">
          <cell r="J295" t="str">
            <v>LithiumGuizhou Redstar Development Dalong Manganese Industry Co., Ltd.</v>
          </cell>
        </row>
        <row r="296">
          <cell r="J296" t="str">
            <v>LithiumHunan Brunp Recycling Technology Co., Ltd.</v>
          </cell>
        </row>
        <row r="297">
          <cell r="J297" t="str">
            <v>LithiumHunan Wuchuang Cycle Technology Co., LTD</v>
          </cell>
        </row>
        <row r="298">
          <cell r="J298" t="str">
            <v>LithiumHunan Wuchuang Recycling Technology Co., Ltd.</v>
          </cell>
        </row>
        <row r="299">
          <cell r="J299" t="str">
            <v>LithiumHunan Yongshan Lithium Co., Ltd.</v>
          </cell>
        </row>
        <row r="300">
          <cell r="J300" t="str">
            <v>LithiumJiangsu Baozong &amp; Baoda Pharmachem Co. Ltd.</v>
          </cell>
        </row>
        <row r="301">
          <cell r="J301" t="str">
            <v>LithiumJiangxi Ganfeng Lithium Co., Ltd.</v>
          </cell>
        </row>
        <row r="302">
          <cell r="J302" t="str">
            <v>LithiumJiangxi Nanshi Lithium Power New Materials Co., Ltd.</v>
          </cell>
        </row>
        <row r="303">
          <cell r="J303" t="str">
            <v>LithiumJiangxi Rui da Xinnengyuan Technology Co., Ltd.</v>
          </cell>
        </row>
        <row r="304">
          <cell r="J304" t="str">
            <v>LithiumJiangxi Ruida New Energy Technology Co., Ltd.</v>
          </cell>
        </row>
        <row r="305">
          <cell r="J305" t="str">
            <v>LithiumJingmen GEM Co., Ltd.</v>
          </cell>
        </row>
        <row r="306">
          <cell r="J306" t="str">
            <v>LithiumKemerton</v>
          </cell>
        </row>
        <row r="307">
          <cell r="J307" t="str">
            <v>LithiumKings Mountain Lithium Plant</v>
          </cell>
        </row>
        <row r="308">
          <cell r="J308" t="str">
            <v>LithiumLa Negra Chemical Plant</v>
          </cell>
        </row>
        <row r="309">
          <cell r="J309" t="str">
            <v>LithiumLa Negra Lithium Carbonate Plant</v>
          </cell>
        </row>
        <row r="310">
          <cell r="J310" t="str">
            <v>LithiumLianhe Chemical Technology(Linhai) Co.,Ltd</v>
          </cell>
        </row>
        <row r="311">
          <cell r="J311" t="str">
            <v>LithiumLivent (Bessemer City)</v>
          </cell>
        </row>
        <row r="312">
          <cell r="J312" t="str">
            <v>LithiumLivent (Fenix)</v>
          </cell>
        </row>
        <row r="313">
          <cell r="J313" t="str">
            <v>LithiumLivent Corporation (Bessemer City)</v>
          </cell>
        </row>
        <row r="314">
          <cell r="J314" t="str">
            <v>LithiumLivent Corporation (Fenix)</v>
          </cell>
        </row>
        <row r="315">
          <cell r="J315" t="str">
            <v>LithiumLongnan Ruihong Technology Co., Ltd.</v>
          </cell>
        </row>
        <row r="316">
          <cell r="J316" t="str">
            <v>LithiumMinera Exar (Ganfeng Lithium-Lithium Americas)</v>
          </cell>
        </row>
        <row r="317">
          <cell r="J317" t="str">
            <v>LithiumMinera Exar S.A.</v>
          </cell>
        </row>
        <row r="318">
          <cell r="J318" t="str">
            <v>LithiumNingdu Ganfeng Lithium Co., Ltd.</v>
          </cell>
        </row>
        <row r="319">
          <cell r="J319" t="str">
            <v>LithiumPT. ChengTok Lithium Indonesia</v>
          </cell>
        </row>
        <row r="320">
          <cell r="J320" t="str">
            <v>LithiumQinghai Dongtai Jinear Lithium Resources Co., Ltd.</v>
          </cell>
        </row>
        <row r="321">
          <cell r="J321" t="str">
            <v>LithiumQinghai Jinaier Lithium Resources Co., Ltd.</v>
          </cell>
        </row>
        <row r="322">
          <cell r="J322" t="str">
            <v>LithiumQinzhou</v>
          </cell>
        </row>
        <row r="323">
          <cell r="J323" t="str">
            <v>LithiumQinzhou Lithium</v>
          </cell>
        </row>
        <row r="324">
          <cell r="J324" t="str">
            <v>LithiumQuannan Ruilong Technology Co., Ltd.</v>
          </cell>
        </row>
        <row r="325">
          <cell r="J325" t="str">
            <v>LithiumSichuan CATH Co., Ltd</v>
          </cell>
        </row>
        <row r="326">
          <cell r="J326" t="str">
            <v>LithiumSichuan Siterui Lithium Industry Co., Ltd.</v>
          </cell>
        </row>
        <row r="327">
          <cell r="J327" t="str">
            <v>LithiumSichuan Zhiyuan Lithium Industries Co., Ltd</v>
          </cell>
        </row>
        <row r="328">
          <cell r="J328" t="str">
            <v>LithiumSociedad Quimica y Minera/SQM Lithium (Salar Del Carmen Plant)</v>
          </cell>
        </row>
        <row r="329">
          <cell r="J329" t="str">
            <v>LithiumSQM Salar S.A.</v>
          </cell>
        </row>
        <row r="330">
          <cell r="J330" t="str">
            <v>LithiumSQM Salar S.A. (Del Carmen Plant)</v>
          </cell>
        </row>
        <row r="331">
          <cell r="J331" t="str">
            <v>LithiumSuining Chengxi Lithium Industries Inc.</v>
          </cell>
        </row>
        <row r="332">
          <cell r="J332" t="str">
            <v>LithiumTianqi</v>
          </cell>
        </row>
        <row r="333">
          <cell r="J333" t="str">
            <v>LithiumTianqi Lithium (Shehong) Co., Ltd.</v>
          </cell>
        </row>
        <row r="334">
          <cell r="J334" t="str">
            <v>LithiumWodgina</v>
          </cell>
        </row>
        <row r="335">
          <cell r="J335" t="str">
            <v>LithiumWodgina</v>
          </cell>
        </row>
        <row r="336">
          <cell r="J336" t="str">
            <v>LithiumWodgina Lithium Mine</v>
          </cell>
        </row>
        <row r="337">
          <cell r="J337" t="str">
            <v>LithiumXinyu</v>
          </cell>
        </row>
        <row r="338">
          <cell r="J338" t="str">
            <v>LithiumYahua</v>
          </cell>
        </row>
        <row r="339">
          <cell r="J339" t="str">
            <v>LithiumYahua Lithium Industry (Ya’an) Co., Ltd.</v>
          </cell>
        </row>
        <row r="340">
          <cell r="J340" t="str">
            <v>LithiumYibin Tianyi Lithium Industry Co., Ltd.</v>
          </cell>
        </row>
        <row r="341">
          <cell r="J341" t="str">
            <v>LithiumZhejiang New Era Zhongneng Technology Co., Ltd.</v>
          </cell>
        </row>
        <row r="342">
          <cell r="J342" t="str">
            <v>LithiumSmelter not listed</v>
          </cell>
        </row>
        <row r="343">
          <cell r="J343" t="str">
            <v>LithiumSmelter not yet identified</v>
          </cell>
        </row>
        <row r="344">
          <cell r="J344" t="str">
            <v>MicaArctic Minerals, LLC</v>
          </cell>
        </row>
        <row r="345">
          <cell r="J345" t="str">
            <v>MicaBaotou Fuguang Trading Co., Ltd. Guyang Branch</v>
          </cell>
        </row>
        <row r="346">
          <cell r="J346" t="str">
            <v>MicaCaolines de Vimianzo, SAU ( aka CAVISA)</v>
          </cell>
        </row>
        <row r="347">
          <cell r="J347" t="str">
            <v>MicaDARUKA INTERNATIONAL</v>
          </cell>
        </row>
        <row r="348">
          <cell r="J348" t="str">
            <v>MicaDARUKA MINCHEM PVT.LTD</v>
          </cell>
        </row>
        <row r="349">
          <cell r="J349" t="str">
            <v>MicaDARUKA MINERALS</v>
          </cell>
        </row>
        <row r="350">
          <cell r="J350" t="str">
            <v>MicaG. K. INTERNATIONAL</v>
          </cell>
        </row>
        <row r="351">
          <cell r="J351" t="str">
            <v>MicaHEBEI LINGSHOU COUNTY ZHONGKE MINERAL POWDER CO., LTD.</v>
          </cell>
        </row>
        <row r="352">
          <cell r="J352" t="str">
            <v>MicaHunan Rongtai New Material Co., Ltd.</v>
          </cell>
        </row>
        <row r="353">
          <cell r="J353" t="str">
            <v>MicaImerys Canada, Inc.</v>
          </cell>
        </row>
        <row r="354">
          <cell r="J354" t="str">
            <v>MicaImerys Mica Kings Mountain, Inc.</v>
          </cell>
        </row>
        <row r="355">
          <cell r="J355" t="str">
            <v>MicaJSC “Sludyanaya Fabrika”</v>
          </cell>
        </row>
        <row r="356">
          <cell r="J356" t="str">
            <v>MicaKehui Mica Co., Ltd.</v>
          </cell>
        </row>
        <row r="357">
          <cell r="J357" t="str">
            <v>MicaLAXIM MINERALS CORPORATION</v>
          </cell>
        </row>
        <row r="358">
          <cell r="J358" t="str">
            <v>MicaLingshou Huajing Mica Co., Ltd.</v>
          </cell>
        </row>
        <row r="359">
          <cell r="J359" t="str">
            <v>MicaLKAB Minerals Oy</v>
          </cell>
        </row>
        <row r="360">
          <cell r="J360" t="str">
            <v>MicaMica Electrical Material (Luhe) Co., Ltd.</v>
          </cell>
        </row>
        <row r="361">
          <cell r="J361" t="str">
            <v>MicaMinerals i Derivats, S.A.</v>
          </cell>
        </row>
        <row r="362">
          <cell r="J362" t="str">
            <v>MicaMK Import Export</v>
          </cell>
        </row>
        <row r="363">
          <cell r="J363" t="str">
            <v>MicaMODI MICA ENTERPRISES</v>
          </cell>
        </row>
        <row r="364">
          <cell r="J364" t="str">
            <v>MicaNanjing Jinyun Mica Ltd.</v>
          </cell>
        </row>
        <row r="365">
          <cell r="J365" t="str">
            <v>MicaPachisia &amp; Co.</v>
          </cell>
        </row>
        <row r="366">
          <cell r="J366" t="str">
            <v>MicaSoutheastern Performance Minerals, LLC</v>
          </cell>
        </row>
        <row r="367">
          <cell r="J367" t="str">
            <v>MicaSUBLIME MICA EXPORTS</v>
          </cell>
        </row>
        <row r="368">
          <cell r="J368" t="str">
            <v>MicaSuper Market Fort Dauphin</v>
          </cell>
        </row>
        <row r="369">
          <cell r="J369" t="str">
            <v>MicaThe Jai Mica Supply Co., PVT Ltd.</v>
          </cell>
        </row>
        <row r="370">
          <cell r="J370" t="str">
            <v>MicaThe JAI Mica Supply Company Limited</v>
          </cell>
        </row>
        <row r="371">
          <cell r="J371" t="str">
            <v>MicaVon Roll Brazil Ltd.</v>
          </cell>
        </row>
        <row r="372">
          <cell r="J372" t="str">
            <v>MicaVON ROLL BRAZIL LTDA</v>
          </cell>
        </row>
        <row r="373">
          <cell r="J373" t="str">
            <v>MicaVon Roll do Brasil Ltda</v>
          </cell>
        </row>
        <row r="374">
          <cell r="J374" t="str">
            <v>MicaYamaguchi Mica</v>
          </cell>
        </row>
        <row r="375">
          <cell r="J375" t="str">
            <v>MicaYamaguchi Mica Co., Ltd. Shinshiro Factory</v>
          </cell>
        </row>
        <row r="376">
          <cell r="J376" t="str">
            <v>MicaYamaguchi Mica Co., Ltd. Toyohashi Factory</v>
          </cell>
        </row>
        <row r="377">
          <cell r="J377" t="str">
            <v>MicaSmelter not listed</v>
          </cell>
        </row>
        <row r="378">
          <cell r="J378" t="str">
            <v>MicaSmelter not yet identified</v>
          </cell>
        </row>
        <row r="379">
          <cell r="J379" t="str">
            <v>NickelAttero Recycling Pvt Ltd</v>
          </cell>
        </row>
        <row r="380">
          <cell r="J380" t="str">
            <v>NickelCoral Bay Nickel Corporation (CBNC)</v>
          </cell>
        </row>
        <row r="381">
          <cell r="J381" t="str">
            <v>NickelCoral Bay Smelter</v>
          </cell>
        </row>
        <row r="382">
          <cell r="J382" t="str">
            <v>NickelDynatec Madagascar Company</v>
          </cell>
        </row>
        <row r="383">
          <cell r="J383" t="str">
            <v>NickelEcopro Materials Co., Ltd.</v>
          </cell>
        </row>
        <row r="384">
          <cell r="J384" t="str">
            <v>NickelFujian Evergreen New Energy Technology Co.</v>
          </cell>
        </row>
        <row r="385">
          <cell r="J385" t="str">
            <v>NickelGuangdong Fangyuan New Materials Group Co., Ltd.</v>
          </cell>
        </row>
        <row r="386">
          <cell r="J386" t="str">
            <v>NickelGuangdong Jiana Energy Technology Co., Ltd.</v>
          </cell>
        </row>
        <row r="387">
          <cell r="J387" t="str">
            <v>NickelGuangxi CNGR New Energy Science &amp; Technology Co., Ltd.</v>
          </cell>
        </row>
        <row r="388">
          <cell r="J388" t="str">
            <v>NickelGuangxi Yinyi Advanced Material Co., Ltd.</v>
          </cell>
        </row>
        <row r="389">
          <cell r="J389" t="str">
            <v>NickelGuizhou CNGR Resource Recycling Industry Development Co., Ltd.</v>
          </cell>
        </row>
        <row r="390">
          <cell r="J390" t="str">
            <v>NickelGuizhou Red Star Electronic Material Co., Ltd.</v>
          </cell>
        </row>
        <row r="391">
          <cell r="J391" t="str">
            <v>NickelHarima Refinery</v>
          </cell>
        </row>
        <row r="392">
          <cell r="J392" t="str">
            <v>NickelHarima Refinery, Sumitomo Metal Mining</v>
          </cell>
        </row>
        <row r="393">
          <cell r="J393" t="str">
            <v>NickelHunan Brunp Recycling Technology Co., Ltd.</v>
          </cell>
        </row>
        <row r="394">
          <cell r="J394" t="str">
            <v>NickelHunan CNGR New Energy Science &amp; Technology Co., Ltd.</v>
          </cell>
        </row>
        <row r="395">
          <cell r="J395" t="str">
            <v>NickelHyuga Smelting Co., Ltd.</v>
          </cell>
        </row>
        <row r="396">
          <cell r="J396" t="str">
            <v>NickelIconiChem</v>
          </cell>
        </row>
        <row r="397">
          <cell r="J397" t="str">
            <v>NickelImpala Platinum - Base Metal Refinery (BMR)</v>
          </cell>
        </row>
        <row r="398">
          <cell r="J398" t="str">
            <v>NickelImpala Platinum - Rustenburg Smelter</v>
          </cell>
        </row>
        <row r="399">
          <cell r="J399" t="str">
            <v>NickelImpala Refineries – Base Metals Refinery (BMR)</v>
          </cell>
        </row>
        <row r="400">
          <cell r="J400" t="str">
            <v>NickelImpala Rustenburg</v>
          </cell>
        </row>
        <row r="401">
          <cell r="J401" t="str">
            <v>NickelJiangmen Chancsun Umicore Industry Co., Ltd. (JUC)</v>
          </cell>
        </row>
        <row r="402">
          <cell r="J402" t="str">
            <v>NickelJiangmen Chancsun Umicore Industry Co.,Ltd</v>
          </cell>
        </row>
        <row r="403">
          <cell r="J403" t="str">
            <v>NickelJiangxi Miracle Golden Tiger Cobalt Co. Ltd.</v>
          </cell>
        </row>
        <row r="404">
          <cell r="J404" t="str">
            <v>NickelJiangxi Rui da Xinnengyuan Technology Co., Ltd.</v>
          </cell>
        </row>
        <row r="405">
          <cell r="J405" t="str">
            <v>NickelJiangxi Ruida</v>
          </cell>
        </row>
        <row r="406">
          <cell r="J406" t="str">
            <v>NickelJiangxi Ruida New Energy Technology Co., Ltd.</v>
          </cell>
        </row>
        <row r="407">
          <cell r="J407" t="str">
            <v>NickelJoint-Stock Company Kola Mining and Metallurgical Company (JSC Kola MMC)</v>
          </cell>
        </row>
        <row r="408">
          <cell r="J408" t="str">
            <v>NickelLOHUM CLEANTECH PVT LTD</v>
          </cell>
        </row>
        <row r="409">
          <cell r="J409" t="str">
            <v>NickelMinara Resources Pty</v>
          </cell>
        </row>
        <row r="410">
          <cell r="J410" t="str">
            <v>NickelMinara Resources Pty Ltd.</v>
          </cell>
        </row>
        <row r="411">
          <cell r="J411" t="str">
            <v>NickelMurrin Murrin Nickel Cobalt Plant</v>
          </cell>
        </row>
        <row r="412">
          <cell r="J412" t="str">
            <v>NickelNadezhda Metallurgical Plant (named after B.I. Kolesnikov) of the Polar Division of PJSC MMC Norilsk Nickel</v>
          </cell>
        </row>
        <row r="413">
          <cell r="J413" t="str">
            <v>NickelNadezhda Metallurgical Plant of MMC Norilsk Nickel's Polar Division</v>
          </cell>
        </row>
        <row r="414">
          <cell r="J414" t="str">
            <v>NickelNiihama Nickel Refinery</v>
          </cell>
        </row>
        <row r="415">
          <cell r="J415" t="str">
            <v>NickelNiihama Nickel Refinery, Sumitomo Metal Mining</v>
          </cell>
        </row>
        <row r="416">
          <cell r="J416" t="str">
            <v>NickelNorilsk Harjavalta</v>
          </cell>
        </row>
        <row r="417">
          <cell r="J417" t="str">
            <v>NickelNORILSK NICKEL HARJAVALTA OY</v>
          </cell>
        </row>
        <row r="418">
          <cell r="J418" t="str">
            <v>NickelPT DEBONAIR NICKEL INDONESIA</v>
          </cell>
        </row>
        <row r="419">
          <cell r="J419" t="str">
            <v>NickelPT DEBONAIR NICKEL INDONESIA</v>
          </cell>
        </row>
        <row r="420">
          <cell r="J420" t="str">
            <v>NickelPT Halmahera Persada Lygend</v>
          </cell>
        </row>
        <row r="421">
          <cell r="J421" t="str">
            <v>NickelPT HUAFEI NICKEL COBALT</v>
          </cell>
        </row>
        <row r="422">
          <cell r="J422" t="str">
            <v>NickelPT HUAYUE NICKEL COBALT</v>
          </cell>
        </row>
        <row r="423">
          <cell r="J423" t="str">
            <v>NickelPT Obi Nickel Cobalt</v>
          </cell>
        </row>
        <row r="424">
          <cell r="J424" t="str">
            <v>NickelPT QMB New Energy Materials</v>
          </cell>
        </row>
        <row r="425">
          <cell r="J425" t="str">
            <v>NickelPT Zhongtsing New Energy</v>
          </cell>
        </row>
        <row r="426">
          <cell r="J426" t="str">
            <v>NickelPT. Infei Metal Industry</v>
          </cell>
        </row>
        <row r="427">
          <cell r="J427" t="str">
            <v>NickelPT. Westrong Metal Industry</v>
          </cell>
        </row>
        <row r="428">
          <cell r="J428" t="str">
            <v>NickelPT.NADESICO NICKEL INDUSTRY</v>
          </cell>
        </row>
        <row r="429">
          <cell r="J429" t="str">
            <v>NickelTaganito HPAL Nickel Corp.</v>
          </cell>
        </row>
        <row r="430">
          <cell r="J430" t="str">
            <v>NickelTaganito HPAL Nickel Corp.</v>
          </cell>
        </row>
        <row r="431">
          <cell r="J431" t="str">
            <v>NickelTaganito HPAL Nickel Corporation (THPAL)</v>
          </cell>
        </row>
        <row r="432">
          <cell r="J432" t="str">
            <v>NickelTaganito HPAL Nickel Corporation (THPAL)</v>
          </cell>
        </row>
        <row r="433">
          <cell r="J433" t="str">
            <v>NickelUmicore Finland Oy</v>
          </cell>
        </row>
        <row r="434">
          <cell r="J434" t="str">
            <v>NickelUmicore Olen</v>
          </cell>
        </row>
        <row r="435">
          <cell r="J435" t="str">
            <v>NickelSmelter not listed</v>
          </cell>
        </row>
        <row r="436">
          <cell r="J436" t="str">
            <v>NickelSmelter not yet identified</v>
          </cell>
        </row>
      </sheetData>
      <sheetData sheetId="9" refreshError="1"/>
      <sheetData sheetId="10" refreshError="1"/>
      <sheetData sheetId="11" refreshError="1">
        <row r="1">
          <cell r="B1" t="str">
            <v>State / Province Name</v>
          </cell>
          <cell r="C1" t="str">
            <v>Matching 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Instructions"/>
      <sheetName val="Revision"/>
      <sheetName val="Definitions"/>
      <sheetName val="Declaration"/>
      <sheetName val="Smelter List"/>
      <sheetName val="Checker"/>
      <sheetName val="Mine List"/>
      <sheetName val="Product List"/>
      <sheetName val="Smelter Look-up"/>
      <sheetName val="L"/>
      <sheetName val="C"/>
      <sheetName val="SorP"/>
    </sheetNames>
    <sheetDataSet>
      <sheetData sheetId="0"/>
      <sheetData sheetId="1"/>
      <sheetData sheetId="2"/>
      <sheetData sheetId="3"/>
      <sheetData sheetId="4"/>
      <sheetData sheetId="5"/>
      <sheetData sheetId="6"/>
      <sheetData sheetId="7"/>
      <sheetData sheetId="8">
        <row r="4">
          <cell r="J4" t="str">
            <v>METAL+Alias</v>
          </cell>
        </row>
        <row r="5">
          <cell r="J5" t="str">
            <v>CobaltAnhui Hanrui New Material Co., Ltd.</v>
          </cell>
        </row>
        <row r="6">
          <cell r="J6" t="str">
            <v>CobaltAttero Recycling Pvt Ltd</v>
          </cell>
        </row>
        <row r="7">
          <cell r="J7" t="str">
            <v>CobaltChemaf Etoile</v>
          </cell>
        </row>
        <row r="8">
          <cell r="J8" t="str">
            <v>CobaltChizhou CN New Materials and Technology Co., Ltd.</v>
          </cell>
        </row>
        <row r="9">
          <cell r="J9" t="str">
            <v>CobaltChizhou Xi’en New Material Technology Co., Ltd.</v>
          </cell>
        </row>
        <row r="10">
          <cell r="J10" t="str">
            <v>CobaltCMOC Kisanfu Mining SARL</v>
          </cell>
        </row>
        <row r="11">
          <cell r="J11" t="str">
            <v>CobaltCOMMUS</v>
          </cell>
        </row>
        <row r="12">
          <cell r="J12" t="str">
            <v>CobaltCompagnie de Tifnout Tiranimine</v>
          </cell>
        </row>
        <row r="13">
          <cell r="J13" t="str">
            <v>CobaltCompagnie Miniere de Musonoie Global SAS</v>
          </cell>
        </row>
        <row r="14">
          <cell r="J14" t="str">
            <v>CobaltCompagnie Minière de Musonoïe Global SAS</v>
          </cell>
        </row>
        <row r="15">
          <cell r="J15" t="str">
            <v>CobaltComplexe hydrométallurgique de Guemassa</v>
          </cell>
        </row>
        <row r="16">
          <cell r="J16" t="str">
            <v>CobaltCoral Bay Nickel Corp.</v>
          </cell>
        </row>
        <row r="17">
          <cell r="J17" t="str">
            <v>CobaltCoral Bay Nickel Corporation (CBNC)</v>
          </cell>
        </row>
        <row r="18">
          <cell r="J18" t="str">
            <v>CobaltCoreMax Corporation</v>
          </cell>
        </row>
        <row r="19">
          <cell r="J19" t="str">
            <v>CobaltCosmo Chemical, Ltd.</v>
          </cell>
        </row>
        <row r="20">
          <cell r="J20" t="str">
            <v>CobaltCosmo EcoChem Co., Ltd.</v>
          </cell>
        </row>
        <row r="21">
          <cell r="J21" t="str">
            <v>CobaltDynatec Madagascar Company</v>
          </cell>
        </row>
        <row r="22">
          <cell r="J22" t="str">
            <v>CobaltEcopro Materials Co., Ltd.</v>
          </cell>
        </row>
        <row r="23">
          <cell r="J23" t="str">
            <v>CobaltEti Bakir A.S</v>
          </cell>
        </row>
        <row r="24">
          <cell r="J24" t="str">
            <v>CobaltEti Bakir A.S</v>
          </cell>
        </row>
        <row r="25">
          <cell r="J25" t="str">
            <v>CobaltEti Bakir A.S</v>
          </cell>
        </row>
        <row r="26">
          <cell r="J26" t="str">
            <v>CobaltExcellen Minerals SARL</v>
          </cell>
        </row>
        <row r="27">
          <cell r="J27" t="str">
            <v>CobaltFairsky Industrial Co., Limited</v>
          </cell>
        </row>
        <row r="28">
          <cell r="J28" t="str">
            <v>CobaltFort Saskatchewan Metals Facility</v>
          </cell>
        </row>
        <row r="29">
          <cell r="J29" t="str">
            <v>CobaltFreeport Kokkola</v>
          </cell>
        </row>
        <row r="30">
          <cell r="J30" t="str">
            <v>CobaltFujian Evergreen New Energy Technology Co.</v>
          </cell>
        </row>
        <row r="31">
          <cell r="J31" t="str">
            <v>CobaltGangzhou Yi Hao Umicore Industry Co.</v>
          </cell>
        </row>
        <row r="32">
          <cell r="J32" t="str">
            <v>CobaltGanzhou Hanrui</v>
          </cell>
        </row>
        <row r="33">
          <cell r="J33" t="str">
            <v>CobaltGanzhou Hanrui New Energy Technology Co., Ltd.</v>
          </cell>
        </row>
        <row r="34">
          <cell r="J34" t="str">
            <v>CobaltGanzhou Highpower Technology Co., Ltd.</v>
          </cell>
        </row>
        <row r="35">
          <cell r="J35" t="str">
            <v>CobaltGanzhou Tengyuan Cobalt New Material Co., Ltd.</v>
          </cell>
        </row>
        <row r="36">
          <cell r="J36" t="str">
            <v>CobaltGem (Jiangsu) Cobalt Industry Co., Ltd.</v>
          </cell>
        </row>
        <row r="37">
          <cell r="J37" t="str">
            <v>CobaltGLC (Laos) Metal Co. Ltd</v>
          </cell>
        </row>
        <row r="38">
          <cell r="J38" t="str">
            <v>CobaltGlencore Nikkelverk Refinery</v>
          </cell>
        </row>
        <row r="39">
          <cell r="J39" t="str">
            <v>CobaltGuangdong Fangyuan New Materials Group Co., Ltd.</v>
          </cell>
        </row>
        <row r="40">
          <cell r="J40" t="str">
            <v>CobaltGuangdong Jiana Energy Technology Co., Ltd.</v>
          </cell>
        </row>
        <row r="41">
          <cell r="J41" t="str">
            <v>CobaltGuangxi CNGR New Energy Science &amp; Technology Co., Ltd.</v>
          </cell>
        </row>
        <row r="42">
          <cell r="J42" t="str">
            <v>CobaltGuangxi Yinyi Advanced Material Co., Ltd.</v>
          </cell>
        </row>
        <row r="43">
          <cell r="J43" t="str">
            <v>CobaltGuizhou CNGR Resource Recycling Industry Development Co., Ltd.</v>
          </cell>
        </row>
        <row r="44">
          <cell r="J44" t="str">
            <v>CobaltGuizhou Red Star Electronic Material Co., Ltd.</v>
          </cell>
        </row>
        <row r="45">
          <cell r="J45" t="str">
            <v>CobaltHarima Refinery</v>
          </cell>
        </row>
        <row r="46">
          <cell r="J46" t="str">
            <v>CobaltHarima Refinery, Sumitomo Metal Mining</v>
          </cell>
        </row>
        <row r="47">
          <cell r="J47" t="str">
            <v>CobaltHefei Rongjie Metal Technology Co., Ltd.</v>
          </cell>
        </row>
        <row r="48">
          <cell r="J48" t="str">
            <v>CobaltHunan Brunp Recycling Technology Co., Ltd.</v>
          </cell>
        </row>
        <row r="49">
          <cell r="J49" t="str">
            <v>CobaltHunan CNGR New Energy Science &amp; Technology Co., Ltd.</v>
          </cell>
        </row>
        <row r="50">
          <cell r="J50" t="str">
            <v>CobaltHunan Hina Advanced Material Co., Ltd.</v>
          </cell>
        </row>
        <row r="51">
          <cell r="J51" t="str">
            <v>CobaltHunan Jinxin New Material Holding Co., Ltd.</v>
          </cell>
        </row>
        <row r="52">
          <cell r="J52" t="str">
            <v>CobaltHunan Jinxin New Materials Co., Ltd.</v>
          </cell>
        </row>
        <row r="53">
          <cell r="J53" t="str">
            <v>CobaltHunan Shiji Yintian New Material Co., Ltd.</v>
          </cell>
        </row>
        <row r="54">
          <cell r="J54" t="str">
            <v>CobaltHunan Yacheng New Energy Co., Ltd.</v>
          </cell>
        </row>
        <row r="55">
          <cell r="J55" t="str">
            <v>CobaltHunan Yacheng New Materials Co., Ltd.</v>
          </cell>
        </row>
        <row r="56">
          <cell r="J56" t="str">
            <v>CobaltHunan Zoomwe New Energy Science &amp; Technology Co., Ltd.</v>
          </cell>
        </row>
        <row r="57">
          <cell r="J57" t="str">
            <v>CobaltICoNiChem</v>
          </cell>
        </row>
        <row r="58">
          <cell r="J58" t="str">
            <v>CobaltImpala Platinum - Base Metal Refinery (BMR)</v>
          </cell>
        </row>
        <row r="59">
          <cell r="J59" t="str">
            <v>CobaltImpala Platinum - Rustenburg Smelter</v>
          </cell>
        </row>
        <row r="60">
          <cell r="J60" t="str">
            <v>CobaltImpala Refineries – Base Metals Refinery (BMR)</v>
          </cell>
        </row>
        <row r="61">
          <cell r="J61" t="str">
            <v>CobaltImpala Rustenburg</v>
          </cell>
        </row>
        <row r="62">
          <cell r="J62" t="str">
            <v>CobaltIncasa S.A.</v>
          </cell>
        </row>
        <row r="63">
          <cell r="J63" t="str">
            <v>CobaltJiana</v>
          </cell>
        </row>
        <row r="64">
          <cell r="J64" t="str">
            <v>CobaltJiangmen Chancsun Umicore Industry Co., Ltd. (JUC)</v>
          </cell>
        </row>
        <row r="65">
          <cell r="J65" t="str">
            <v>CobaltJiangmen Chancsun Umicore Industry Co.,Ltd</v>
          </cell>
        </row>
        <row r="66">
          <cell r="J66" t="str">
            <v>CobaltJiangsu Cobalt Nickel Metal (KLK)</v>
          </cell>
        </row>
        <row r="67">
          <cell r="J67" t="str">
            <v>CobaltJiangsu KLK Cobalt Nickel Metal Co., Ltd.</v>
          </cell>
        </row>
        <row r="68">
          <cell r="J68" t="str">
            <v>CobaltJiangsu Xiongfeng Technology Co., Ltd.</v>
          </cell>
        </row>
        <row r="69">
          <cell r="J69" t="str">
            <v>CobaltJiangxi Jiangwu Cobalt Industrial Co., Ltd.</v>
          </cell>
        </row>
        <row r="70">
          <cell r="J70" t="str">
            <v>CobaltJiangxi Miracle Golden Tiger Cobalt Co. Ltd.</v>
          </cell>
        </row>
        <row r="71">
          <cell r="J71" t="str">
            <v>CobaltJiangxi Rui da Xinnengyuan Technology Co., Ltd.</v>
          </cell>
        </row>
        <row r="72">
          <cell r="J72" t="str">
            <v>CobaltJiangxi Ruida New Energy Technology Co., Ltd.</v>
          </cell>
        </row>
        <row r="73">
          <cell r="J73" t="str">
            <v>CobaltJing Yuan Tungsten Technology Co., Ltd.</v>
          </cell>
        </row>
        <row r="74">
          <cell r="J74" t="str">
            <v>CobaltJingmen GEM Co., Ltd.</v>
          </cell>
        </row>
        <row r="75">
          <cell r="J75" t="str">
            <v>CobaltJSC Kolskaya Mining and Metallurgical Company (Kola MMC)</v>
          </cell>
        </row>
        <row r="76">
          <cell r="J76" t="str">
            <v>CobaltKamoto Copper Company</v>
          </cell>
        </row>
        <row r="77">
          <cell r="J77" t="str">
            <v>CobaltKasombo Minerals (SPRL) - MIKAS Huayou</v>
          </cell>
        </row>
        <row r="78">
          <cell r="J78" t="str">
            <v>CobaltKFM</v>
          </cell>
        </row>
        <row r="79">
          <cell r="J79" t="str">
            <v>CobaltKinsevere</v>
          </cell>
        </row>
        <row r="80">
          <cell r="J80" t="str">
            <v>CobaltKisanfu</v>
          </cell>
        </row>
        <row r="81">
          <cell r="J81" t="str">
            <v>CobaltKisanfu Mining (Kimin)</v>
          </cell>
        </row>
        <row r="82">
          <cell r="J82" t="str">
            <v>CobaltKola Mining and Metallurgical Company</v>
          </cell>
        </row>
        <row r="83">
          <cell r="J83" t="str">
            <v>CobaltKolwezi Tailings (KMT, aka Kingamyambo Musonoi Tailings)</v>
          </cell>
        </row>
        <row r="84">
          <cell r="J84" t="str">
            <v>CobaltLa Compagnie de Traitement des Rejets de Kingamyambo S.A. (Metalkol S.A.)</v>
          </cell>
        </row>
        <row r="85">
          <cell r="J85" t="str">
            <v>CobaltLa Miniere de Kambove</v>
          </cell>
        </row>
        <row r="86">
          <cell r="J86" t="str">
            <v>CobaltLa Miniere de Kasombo</v>
          </cell>
        </row>
        <row r="87">
          <cell r="J87" t="str">
            <v>CobaltLA MINIERE DE KASOMBO SAS</v>
          </cell>
        </row>
        <row r="88">
          <cell r="J88" t="str">
            <v>CobaltLanzhou Jinchuan Advanced Materials Technology Co., Ltd.</v>
          </cell>
        </row>
        <row r="89">
          <cell r="J89" t="str">
            <v>CobaltLianyou Resources Co., Ltd.</v>
          </cell>
        </row>
        <row r="90">
          <cell r="J90" t="str">
            <v>CobaltLLC Vostok</v>
          </cell>
        </row>
        <row r="91">
          <cell r="J91" t="str">
            <v>CobaltLOHUM CLEANTECH PVT LTD</v>
          </cell>
        </row>
        <row r="92">
          <cell r="J92" t="str">
            <v>CobaltLubumbashi (Mine de L’Etoile)</v>
          </cell>
        </row>
        <row r="93">
          <cell r="J93" t="str">
            <v>CobaltLuilu Metallurgical Plant</v>
          </cell>
        </row>
        <row r="94">
          <cell r="J94" t="str">
            <v>CobaltLUILU RESSOURCES SAS</v>
          </cell>
        </row>
        <row r="95">
          <cell r="J95" t="str">
            <v>CobaltMaolian</v>
          </cell>
        </row>
        <row r="96">
          <cell r="J96" t="str">
            <v>CobaltMechema Chemicals (Thailand) Co., Ltd.</v>
          </cell>
        </row>
        <row r="97">
          <cell r="J97" t="str">
            <v>CobaltMechema Chemicals shang-yu</v>
          </cell>
        </row>
        <row r="98">
          <cell r="J98" t="str">
            <v>CobaltMechema Korea, Co., Ltd.</v>
          </cell>
        </row>
        <row r="99">
          <cell r="J99" t="str">
            <v>CobaltMechema Taiwan Plant 1</v>
          </cell>
        </row>
        <row r="100">
          <cell r="J100" t="str">
            <v>CobaltMechema Taiwan Plant 2</v>
          </cell>
        </row>
        <row r="101">
          <cell r="J101" t="str">
            <v>CobaltMETAL MINES SARL</v>
          </cell>
        </row>
        <row r="102">
          <cell r="J102" t="str">
            <v>CobaltMetalkol</v>
          </cell>
        </row>
        <row r="103">
          <cell r="J103" t="str">
            <v>CobaltMIKAS</v>
          </cell>
        </row>
        <row r="104">
          <cell r="J104" t="str">
            <v>CobaltMinara Resources Pty</v>
          </cell>
        </row>
        <row r="105">
          <cell r="J105" t="str">
            <v>CobaltMinara Resources Pty Ltd.</v>
          </cell>
        </row>
        <row r="106">
          <cell r="J106" t="str">
            <v>CobaltMKM - La Miniere de Kalumbwe Myunga</v>
          </cell>
        </row>
        <row r="107">
          <cell r="J107" t="str">
            <v>CobaltMKM - La Minière de Kalumbwe Myunga</v>
          </cell>
        </row>
        <row r="108">
          <cell r="J108" t="str">
            <v>CobaltMMG Kinsevere SARL</v>
          </cell>
        </row>
        <row r="109">
          <cell r="J109" t="str">
            <v>CobaltMurrin Murrin Nickel Cobalt Plant</v>
          </cell>
        </row>
        <row r="110">
          <cell r="J110" t="str">
            <v>CobaltMutanda</v>
          </cell>
        </row>
        <row r="111">
          <cell r="J111" t="str">
            <v>CobaltMutanda Mining SPRL</v>
          </cell>
        </row>
        <row r="112">
          <cell r="J112" t="str">
            <v>CobaltNadezhda Metallurgical Plant (named after B.I. Kolesnikov) of the Polar Division of PJSC MMC Norilsk Nickel</v>
          </cell>
        </row>
        <row r="113">
          <cell r="J113" t="str">
            <v>CobaltNadezhda Metallurgical Plant of MMC Norilsk Nickel's Polar Division</v>
          </cell>
        </row>
        <row r="114">
          <cell r="J114" t="str">
            <v>CobaltNam Viet Cromit Joint Stock Company</v>
          </cell>
        </row>
        <row r="115">
          <cell r="J115" t="str">
            <v>CobaltNan Viet Ferrochrome Co., Ltd.</v>
          </cell>
        </row>
        <row r="116">
          <cell r="J116" t="str">
            <v>CobaltNantong Xinwei</v>
          </cell>
        </row>
        <row r="117">
          <cell r="J117" t="str">
            <v>CobaltNantong Xinwei Nickel Cobalt Technology Development Co., Ltd.</v>
          </cell>
        </row>
        <row r="118">
          <cell r="J118" t="str">
            <v>CobaltNew Era Group Zhejiang Zhongneng Cycle Technology Co., Ltd.</v>
          </cell>
        </row>
        <row r="119">
          <cell r="J119" t="str">
            <v>CobaltNew Providence Metals Marketing Inc.</v>
          </cell>
        </row>
        <row r="120">
          <cell r="J120" t="str">
            <v>CobaltNiihama Nickel and Cobalt Facility</v>
          </cell>
        </row>
        <row r="121">
          <cell r="J121" t="str">
            <v>CobaltNiihama Nickel Refinery</v>
          </cell>
        </row>
        <row r="122">
          <cell r="J122" t="str">
            <v>CobaltNiihama Nickel Refinery, Sumitomo Metal Mining</v>
          </cell>
        </row>
        <row r="123">
          <cell r="J123" t="str">
            <v>CobaltNingbo Yanmen Chemical Co., Ltd.</v>
          </cell>
        </row>
        <row r="124">
          <cell r="J124" t="str">
            <v>CobaltNORILSK NICKEL HARJAVALTA OY</v>
          </cell>
        </row>
        <row r="125">
          <cell r="J125" t="str">
            <v>CobaltPort Colborne Refinery</v>
          </cell>
        </row>
        <row r="126">
          <cell r="J126" t="str">
            <v>CobaltProny Resources New Caledonia</v>
          </cell>
        </row>
        <row r="127">
          <cell r="J127" t="str">
            <v>CobaltPT Halmahera Persada Lygend</v>
          </cell>
        </row>
        <row r="128">
          <cell r="J128" t="str">
            <v>CobaltPT HUAFEI NICKEL COBALT</v>
          </cell>
        </row>
        <row r="129">
          <cell r="J129" t="str">
            <v>CobaltPT HUAYUE NICKEL COBALT</v>
          </cell>
        </row>
        <row r="130">
          <cell r="J130" t="str">
            <v>CobaltPT Mechema Indonesia</v>
          </cell>
        </row>
        <row r="131">
          <cell r="J131" t="str">
            <v>CobaltPT Obi Nickel Cobalt</v>
          </cell>
        </row>
        <row r="132">
          <cell r="J132" t="str">
            <v>CobaltPT QMB New Energy Materials</v>
          </cell>
        </row>
        <row r="133">
          <cell r="J133" t="str">
            <v>CobaltQuzhou Huayou Cobalt New Material Co., Ltd.</v>
          </cell>
        </row>
        <row r="134">
          <cell r="J134" t="str">
            <v>CobaltRuashi</v>
          </cell>
        </row>
        <row r="135">
          <cell r="J135" t="str">
            <v>CobaltRuashi Mining SAS</v>
          </cell>
        </row>
        <row r="136">
          <cell r="J136" t="str">
            <v>CobaltRuiyilu Simple Resources Co., Ltd./ Luilu (Kolwezi)</v>
          </cell>
        </row>
        <row r="137">
          <cell r="J137" t="str">
            <v>CobaltSherritt</v>
          </cell>
        </row>
        <row r="138">
          <cell r="J138" t="str">
            <v>CobaltSichuan Jayson New Energy Technology Co., Ltd.</v>
          </cell>
        </row>
        <row r="139">
          <cell r="J139" t="str">
            <v>CobaltSimple Resources Co., Ltd.</v>
          </cell>
        </row>
        <row r="140">
          <cell r="J140" t="str">
            <v>CobaltSOCIETE MINIERE DU KATANGA (Lupoto Plant)</v>
          </cell>
        </row>
        <row r="141">
          <cell r="J141" t="str">
            <v>CobaltSociete pour le Traitment du Terril de Lubumbashi (STL)</v>
          </cell>
        </row>
        <row r="142">
          <cell r="J142" t="str">
            <v>CobaltSumitomo Metal Mining</v>
          </cell>
        </row>
        <row r="143">
          <cell r="J143" t="str">
            <v>CobaltSungEel HiMetal Co., Ltd.</v>
          </cell>
        </row>
        <row r="144">
          <cell r="J144" t="str">
            <v>CobaltSungEel HiTech Co., Ltd.</v>
          </cell>
        </row>
        <row r="145">
          <cell r="J145" t="str">
            <v>CobaltTaganito HPAL Nickel Corp.</v>
          </cell>
        </row>
        <row r="146">
          <cell r="J146" t="str">
            <v>CobaltTaganito HPAL Nickel Corporation (THPAL)</v>
          </cell>
        </row>
        <row r="147">
          <cell r="J147" t="str">
            <v>CobaltTenke Fungrume Mining (TFM)</v>
          </cell>
        </row>
        <row r="148">
          <cell r="J148" t="str">
            <v>CobaltTenke Fungurume</v>
          </cell>
        </row>
        <row r="149">
          <cell r="J149" t="str">
            <v>CobaltTenke Fungurume Mining SA</v>
          </cell>
        </row>
        <row r="150">
          <cell r="J150" t="str">
            <v>CobaltThe Ambatovy</v>
          </cell>
        </row>
        <row r="151">
          <cell r="J151" t="str">
            <v>CobaltTianjin Maolian Science &amp; Technology Co., Ltd.</v>
          </cell>
        </row>
        <row r="152">
          <cell r="J152" t="str">
            <v>CobaltUmicore Finland Oy</v>
          </cell>
        </row>
        <row r="153">
          <cell r="J153" t="str">
            <v>CobaltUmicore Olen</v>
          </cell>
        </row>
        <row r="154">
          <cell r="J154" t="str">
            <v>CobaltUranus Chemicals</v>
          </cell>
        </row>
        <row r="155">
          <cell r="J155" t="str">
            <v>CobaltVale - Long Harbour Processing Plant (LHPP)</v>
          </cell>
        </row>
        <row r="156">
          <cell r="J156" t="str">
            <v>CobaltVale – Long Harbour Processing Plant (LHPP)</v>
          </cell>
        </row>
        <row r="157">
          <cell r="J157" t="str">
            <v>CobaltVale New Caledonia</v>
          </cell>
        </row>
        <row r="158">
          <cell r="J158" t="str">
            <v>CobaltVale Nouvelle-Caledonie S.A.S</v>
          </cell>
        </row>
        <row r="159">
          <cell r="J159" t="str">
            <v>CobaltVital Materials Plant</v>
          </cell>
        </row>
        <row r="160">
          <cell r="J160" t="str">
            <v>CobaltVital Materials Workshop</v>
          </cell>
        </row>
        <row r="161">
          <cell r="J161" t="str">
            <v>CobaltW&amp;Q Metal Products Co., Limited</v>
          </cell>
        </row>
        <row r="162">
          <cell r="J162" t="str">
            <v>CobaltXiangtan Huacheng Nickel Cobalt New Material Co., Ltd.</v>
          </cell>
        </row>
        <row r="163">
          <cell r="J163" t="str">
            <v>CobaltXiongfeng</v>
          </cell>
        </row>
        <row r="164">
          <cell r="J164" t="str">
            <v>CobaltXTC New Energy Materials (Xiamen) LTD.</v>
          </cell>
        </row>
        <row r="165">
          <cell r="J165" t="str">
            <v>CobaltYichang Brunp Contemporary Amperex Co., Ltd.</v>
          </cell>
        </row>
        <row r="166">
          <cell r="J166" t="str">
            <v>CobaltYichang Yihua-Brunp New Material Co., Ltd.</v>
          </cell>
        </row>
        <row r="167">
          <cell r="J167" t="str">
            <v>CobaltZhejiang Greatpower Cobalt Materials Co., Ltd.</v>
          </cell>
        </row>
        <row r="168">
          <cell r="J168" t="str">
            <v>CobaltZhejiang Huayou Cobalt &amp; Nickel Co., Ltd.</v>
          </cell>
        </row>
        <row r="169">
          <cell r="J169" t="str">
            <v>CobaltZhejiang Huayou Cobalt Co., Ltd.</v>
          </cell>
        </row>
        <row r="170">
          <cell r="J170" t="str">
            <v>CobaltZhejiang Huayou Cobalt Company Limited</v>
          </cell>
        </row>
        <row r="171">
          <cell r="J171" t="str">
            <v>CobaltZhejiang New Era Zhongneng Technology Co., Ltd.</v>
          </cell>
        </row>
        <row r="172">
          <cell r="J172" t="str">
            <v>CobaltZhejiang Zhongjin Greatpower Lithium-Battery Industrial Corporation Co., Ltd.</v>
          </cell>
        </row>
        <row r="173">
          <cell r="J173" t="str">
            <v>CobaltZhuhai Kelixin Metal Materials Co., Ltd.</v>
          </cell>
        </row>
        <row r="174">
          <cell r="J174" t="str">
            <v>CobaltSmelter not listed</v>
          </cell>
        </row>
        <row r="175">
          <cell r="J175" t="str">
            <v>CobaltSmelter not yet identified</v>
          </cell>
        </row>
        <row r="176">
          <cell r="J176" t="str">
            <v>CopperAntucoya</v>
          </cell>
        </row>
        <row r="177">
          <cell r="J177" t="str">
            <v>CopperAtlantic Copper S.A.</v>
          </cell>
        </row>
        <row r="178">
          <cell r="J178" t="str">
            <v>CopperAurubis Bulgaria</v>
          </cell>
        </row>
        <row r="179">
          <cell r="J179" t="str">
            <v>CopperAurubis Hamburg</v>
          </cell>
        </row>
        <row r="180">
          <cell r="J180" t="str">
            <v>CopperAurubis Hamburg AG</v>
          </cell>
        </row>
        <row r="181">
          <cell r="J181" t="str">
            <v>CopperAurubis Olen nv</v>
          </cell>
        </row>
        <row r="182">
          <cell r="J182" t="str">
            <v>CopperAurubis Pirdop</v>
          </cell>
        </row>
        <row r="183">
          <cell r="J183" t="str">
            <v>CopperBagdad</v>
          </cell>
        </row>
        <row r="184">
          <cell r="J184" t="str">
            <v>CopperBirla Group (Hidalco)</v>
          </cell>
        </row>
        <row r="185">
          <cell r="J185" t="str">
            <v>CopperBoliden Harjavalta Oy</v>
          </cell>
        </row>
        <row r="186">
          <cell r="J186" t="str">
            <v>CopperBoliden Ronnskar</v>
          </cell>
        </row>
        <row r="187">
          <cell r="J187" t="str">
            <v>CopperCaserones</v>
          </cell>
        </row>
        <row r="188">
          <cell r="J188" t="str">
            <v>CopperCCR Refinery - Glencore Canada Corporation</v>
          </cell>
        </row>
        <row r="189">
          <cell r="J189" t="str">
            <v>CopperCerro Verde I Leach Pad</v>
          </cell>
        </row>
        <row r="190">
          <cell r="J190" t="str">
            <v>CopperChino (Santa Rita)</v>
          </cell>
        </row>
        <row r="191">
          <cell r="J191" t="str">
            <v>CopperChuquicamata Refinery</v>
          </cell>
        </row>
        <row r="192">
          <cell r="J192" t="str">
            <v>CopperCMOC Kisanfu Mining SARL</v>
          </cell>
        </row>
        <row r="193">
          <cell r="J193" t="str">
            <v>CopperCompagnie Miniere de Musonoie Global SAS</v>
          </cell>
        </row>
        <row r="194">
          <cell r="J194" t="str">
            <v>CopperCopper plant of the Polar Division of PJSC MMC Norilsk Nickel</v>
          </cell>
        </row>
        <row r="195">
          <cell r="J195" t="str">
            <v>CopperCopper Plant Polar Division of MMC Norilsk Nickel</v>
          </cell>
        </row>
        <row r="196">
          <cell r="J196" t="str">
            <v>CopperEl Paso (refinery)</v>
          </cell>
        </row>
        <row r="197">
          <cell r="J197" t="str">
            <v>CopperEl Soldado</v>
          </cell>
        </row>
        <row r="198">
          <cell r="J198" t="str">
            <v>CopperEl Teniente</v>
          </cell>
        </row>
        <row r="199">
          <cell r="J199" t="str">
            <v>CopperEti Bakir A.S</v>
          </cell>
        </row>
        <row r="200">
          <cell r="J200" t="str">
            <v>CopperEti Bakir A.S</v>
          </cell>
        </row>
        <row r="201">
          <cell r="J201" t="str">
            <v>CopperEti Bakir A.S</v>
          </cell>
        </row>
        <row r="202">
          <cell r="J202" t="str">
            <v>CopperExcellen Minerals SARL</v>
          </cell>
        </row>
        <row r="203">
          <cell r="J203" t="str">
            <v>CopperGabriela Mistral (Gaby)</v>
          </cell>
        </row>
        <row r="204">
          <cell r="J204" t="str">
            <v>CopperGlencore Nikkelverk Refinery</v>
          </cell>
        </row>
        <row r="205">
          <cell r="J205" t="str">
            <v>CopperHindalco Industries Ltd - Unit Birla Copper</v>
          </cell>
        </row>
        <row r="206">
          <cell r="J206" t="str">
            <v>CopperImpala Platinum - Base Metal Refinery (BMR)</v>
          </cell>
        </row>
        <row r="207">
          <cell r="J207" t="str">
            <v>CopperImpala Platinum - Rustenburg Smelter</v>
          </cell>
        </row>
        <row r="208">
          <cell r="J208" t="str">
            <v>CopperImpala Platinum Ltd.</v>
          </cell>
        </row>
        <row r="209">
          <cell r="J209" t="str">
            <v>CopperImpala Refineries – Base Metals Refinery (BMR)</v>
          </cell>
        </row>
        <row r="210">
          <cell r="J210" t="str">
            <v>CopperImpala Rustenburg</v>
          </cell>
        </row>
        <row r="211">
          <cell r="J211" t="str">
            <v>CopperJX Nippon Mining &amp; Metals Co., Ltd. Hitachi</v>
          </cell>
        </row>
        <row r="212">
          <cell r="J212" t="str">
            <v>CopperKamoto Copper Company</v>
          </cell>
        </row>
        <row r="213">
          <cell r="J213" t="str">
            <v>CopperKennecott Utah Copper LLC</v>
          </cell>
        </row>
        <row r="214">
          <cell r="J214" t="str">
            <v>CopperKennecott Utah Copper LLC (Rio Tinto Kennecott or RTK)</v>
          </cell>
        </row>
        <row r="215">
          <cell r="J215" t="str">
            <v>CopperKFM</v>
          </cell>
        </row>
        <row r="216">
          <cell r="J216" t="str">
            <v>CopperKGHM Polska Miedz S.A. Oddzial Huta Miedzi, Legnica</v>
          </cell>
        </row>
        <row r="217">
          <cell r="J217" t="str">
            <v>CopperKinsevere Phase 2</v>
          </cell>
        </row>
        <row r="218">
          <cell r="J218" t="str">
            <v>CopperKisanfu</v>
          </cell>
        </row>
        <row r="219">
          <cell r="J219" t="str">
            <v>CopperKisanfu Mining (Kimin)</v>
          </cell>
        </row>
        <row r="220">
          <cell r="J220" t="str">
            <v>CopperKokkola</v>
          </cell>
        </row>
        <row r="221">
          <cell r="J221" t="str">
            <v>CopperKolwezi Tailings (KMT, aka Kingamyambo Musonoi Tailings)</v>
          </cell>
        </row>
        <row r="222">
          <cell r="J222" t="str">
            <v>CopperKyshtym Copper-Electrolytic Plant</v>
          </cell>
        </row>
        <row r="223">
          <cell r="J223" t="str">
            <v>CopperLa Caridad</v>
          </cell>
        </row>
        <row r="224">
          <cell r="J224" t="str">
            <v>CopperLa Compagnie de Traitement des Rejets de Kingamyambo S.A. (Metalkol S.A.)</v>
          </cell>
        </row>
        <row r="225">
          <cell r="J225" t="str">
            <v>CopperLas Ventanas</v>
          </cell>
        </row>
        <row r="226">
          <cell r="J226" t="str">
            <v>CopperLos Bronces</v>
          </cell>
        </row>
        <row r="227">
          <cell r="J227" t="str">
            <v>CopperLS MnM (ONSAN)</v>
          </cell>
        </row>
        <row r="228">
          <cell r="J228" t="str">
            <v>CopperLS MnM Inc.</v>
          </cell>
        </row>
        <row r="229">
          <cell r="J229" t="str">
            <v>CopperLuilu</v>
          </cell>
        </row>
        <row r="230">
          <cell r="J230" t="str">
            <v>CopperLuilu (leach plant)</v>
          </cell>
        </row>
        <row r="231">
          <cell r="J231" t="str">
            <v>CopperLUILU RESSOURCES SAS</v>
          </cell>
        </row>
        <row r="232">
          <cell r="J232" t="str">
            <v>CopperMantos Blancos</v>
          </cell>
        </row>
        <row r="233">
          <cell r="J233" t="str">
            <v>CopperMantoverde</v>
          </cell>
        </row>
        <row r="234">
          <cell r="J234" t="str">
            <v>CopperMetalkol</v>
          </cell>
        </row>
        <row r="235">
          <cell r="J235" t="str">
            <v>CopperMetallo  (Aurubis)</v>
          </cell>
        </row>
        <row r="236">
          <cell r="J236" t="str">
            <v>CopperMiami (SX-EW)</v>
          </cell>
        </row>
        <row r="237">
          <cell r="J237" t="str">
            <v>CopperMichilla</v>
          </cell>
        </row>
        <row r="238">
          <cell r="J238" t="str">
            <v>CopperMina Justa</v>
          </cell>
        </row>
        <row r="239">
          <cell r="J239" t="str">
            <v>CopperMinera Escondida Limitada</v>
          </cell>
        </row>
        <row r="240">
          <cell r="J240" t="str">
            <v>CopperMMG Kinsevere SARL</v>
          </cell>
        </row>
        <row r="241">
          <cell r="J241" t="str">
            <v>CopperMorenci</v>
          </cell>
        </row>
        <row r="242">
          <cell r="J242" t="str">
            <v>CopperMount Isa Mines Limited - Copper Refineries Pty Ltd (Glencore)</v>
          </cell>
        </row>
        <row r="243">
          <cell r="J243" t="str">
            <v>CopperMutanda</v>
          </cell>
        </row>
        <row r="244">
          <cell r="J244" t="str">
            <v>CopperMutanda Mining SPRL</v>
          </cell>
        </row>
        <row r="245">
          <cell r="J245" t="str">
            <v>CopperNadezhda Metallurgical Plant (named after B.I. Kolesnikov) of the Polar Division of PJSC MMC Norilsk Nickel</v>
          </cell>
        </row>
        <row r="246">
          <cell r="J246" t="str">
            <v>CopperNadezhda Metallurgical Plant of MMC Norilsk Nickel's Polar Division</v>
          </cell>
        </row>
        <row r="247">
          <cell r="J247" t="str">
            <v>CopperNKANA COPPER REFINERY - Nkana (Kitwe)</v>
          </cell>
        </row>
        <row r="248">
          <cell r="J248" t="str">
            <v>CopperOlympic Dam</v>
          </cell>
        </row>
        <row r="249">
          <cell r="J249" t="str">
            <v>CopperOnsan Refinery I</v>
          </cell>
        </row>
        <row r="250">
          <cell r="J250" t="str">
            <v>CopperOnsan Refinery II</v>
          </cell>
        </row>
        <row r="251">
          <cell r="J251" t="str">
            <v>CopperRadomiro Tomic</v>
          </cell>
        </row>
        <row r="252">
          <cell r="J252" t="str">
            <v>CopperRuashi II</v>
          </cell>
        </row>
        <row r="253">
          <cell r="J253" t="str">
            <v>CopperRuashi II</v>
          </cell>
        </row>
        <row r="254">
          <cell r="J254" t="str">
            <v>CopperRuashi Mining SAS</v>
          </cell>
        </row>
        <row r="255">
          <cell r="J255" t="str">
            <v>CopperRuashi Mining SAS</v>
          </cell>
        </row>
        <row r="256">
          <cell r="J256" t="str">
            <v>CopperRuiyilu Simple Resources Co., Ltd./ Luilu (Kolwezi)</v>
          </cell>
        </row>
        <row r="257">
          <cell r="J257" t="str">
            <v>CopperSafford &amp; Lone Star</v>
          </cell>
        </row>
        <row r="258">
          <cell r="J258" t="str">
            <v>CopperSaganoseki</v>
          </cell>
        </row>
        <row r="259">
          <cell r="J259" t="str">
            <v>CopperSaganoseki Smelter &amp; Refinery</v>
          </cell>
        </row>
        <row r="260">
          <cell r="J260" t="str">
            <v>CopperSalvador</v>
          </cell>
        </row>
        <row r="261">
          <cell r="J261" t="str">
            <v>CopperSierrita</v>
          </cell>
        </row>
        <row r="262">
          <cell r="J262" t="str">
            <v>CopperSimple Resources Co., Ltd.</v>
          </cell>
        </row>
        <row r="263">
          <cell r="J263" t="str">
            <v>CopperSociedad Minera Cerro Verde S.A.A.</v>
          </cell>
        </row>
        <row r="264">
          <cell r="J264" t="str">
            <v>CopperSOCIETE MINIERE DU KATANGA (Lupoto Plant)</v>
          </cell>
        </row>
        <row r="265">
          <cell r="J265" t="str">
            <v>CopperSociete pour le Traitment du Terril de Lubumbashi (STL)</v>
          </cell>
        </row>
        <row r="266">
          <cell r="J266" t="str">
            <v>CopperTenke Fungurume</v>
          </cell>
        </row>
        <row r="267">
          <cell r="J267" t="str">
            <v>CopperTenke Fungurume Mining SA</v>
          </cell>
        </row>
        <row r="268">
          <cell r="J268" t="str">
            <v>CopperToyo</v>
          </cell>
        </row>
        <row r="269">
          <cell r="J269" t="str">
            <v>CopperToyo Smelter &amp; Refinery, Sumitomo Metal Mining</v>
          </cell>
        </row>
        <row r="270">
          <cell r="J270" t="str">
            <v>CopperTyrone Leach</v>
          </cell>
        </row>
        <row r="271">
          <cell r="J271" t="str">
            <v>CopperVale Copper Cliff Nickel Refinery</v>
          </cell>
        </row>
        <row r="272">
          <cell r="J272" t="str">
            <v>CopperVedanta Limited - Sterlite Copper</v>
          </cell>
        </row>
        <row r="273">
          <cell r="J273" t="str">
            <v>CopperVedanta Limited-Sterlite Copper</v>
          </cell>
        </row>
        <row r="274">
          <cell r="J274" t="str">
            <v>CopperSmelter not listed</v>
          </cell>
        </row>
        <row r="275">
          <cell r="J275" t="str">
            <v>CopperSmelter not yet identified</v>
          </cell>
        </row>
        <row r="276">
          <cell r="J276" t="str">
            <v>GraphiteSmelter not listed</v>
          </cell>
        </row>
        <row r="277">
          <cell r="J277" t="str">
            <v>GraphiteSmelter not yet identified</v>
          </cell>
        </row>
        <row r="278">
          <cell r="J278" t="str">
            <v>LithiumAbazhou Gaoyuan Lithium Battery Material Co., Ltd.</v>
          </cell>
        </row>
        <row r="279">
          <cell r="J279" t="str">
            <v>LithiumAbazhou Gaoyuan Lithium Electric Material Co., Ltd.</v>
          </cell>
        </row>
        <row r="280">
          <cell r="J280" t="str">
            <v>LithiumAlbemarle - Langelsheim Site</v>
          </cell>
        </row>
        <row r="281">
          <cell r="J281" t="str">
            <v>LithiumAlbemarle - Silver Peak Site</v>
          </cell>
        </row>
        <row r="282">
          <cell r="J282" t="str">
            <v>LithiumAlbemarle (La Negra)</v>
          </cell>
        </row>
        <row r="283">
          <cell r="J283" t="str">
            <v>LithiumAlbemarle Sichuan New Material Co. Ltd. (Meishan)</v>
          </cell>
        </row>
        <row r="284">
          <cell r="J284" t="str">
            <v>LithiumArcadium Lithium (Bessemer City)</v>
          </cell>
        </row>
        <row r="285">
          <cell r="J285" t="str">
            <v>LithiumArcadium Lithium (Fenix)</v>
          </cell>
        </row>
        <row r="286">
          <cell r="J286" t="str">
            <v>LithiumAttero Recycling Pvt Ltd</v>
          </cell>
        </row>
        <row r="287">
          <cell r="J287" t="str">
            <v>LithiumCauchari-Olaroz (Exar)</v>
          </cell>
        </row>
        <row r="288">
          <cell r="J288" t="str">
            <v>LithiumChengdu Youngy Lithium Technology Co., Ltd</v>
          </cell>
        </row>
        <row r="289">
          <cell r="J289" t="str">
            <v>LithiumChiZhou CN New Materials and Technology Co., Ltd.</v>
          </cell>
        </row>
        <row r="290">
          <cell r="J290" t="str">
            <v>LithiumGanzhou Miracle Lithium Industrial Co., Ltd.</v>
          </cell>
        </row>
        <row r="291">
          <cell r="J291" t="str">
            <v>LithiumGeneral Lithium</v>
          </cell>
        </row>
        <row r="292">
          <cell r="J292" t="str">
            <v>LithiumGeneral Lithium Corporation</v>
          </cell>
        </row>
        <row r="293">
          <cell r="J293" t="str">
            <v>LithiumGreenbushes Lithium Operation</v>
          </cell>
        </row>
        <row r="294">
          <cell r="J294" t="str">
            <v>LithiumGuizhou Red Star Electronic Material Co., Ltd.</v>
          </cell>
        </row>
        <row r="295">
          <cell r="J295" t="str">
            <v>LithiumGuizhou Redstar Development Dalong Manganese Industry Co., Ltd.</v>
          </cell>
        </row>
        <row r="296">
          <cell r="J296" t="str">
            <v>LithiumHunan Brunp Recycling Technology Co., Ltd.</v>
          </cell>
        </row>
        <row r="297">
          <cell r="J297" t="str">
            <v>LithiumHunan Wuchuang Cycle Technology Co., LTD</v>
          </cell>
        </row>
        <row r="298">
          <cell r="J298" t="str">
            <v>LithiumHunan Wuchuang Recycling Technology Co., Ltd.</v>
          </cell>
        </row>
        <row r="299">
          <cell r="J299" t="str">
            <v>LithiumHunan Yongshan Lithium Co., Ltd.</v>
          </cell>
        </row>
        <row r="300">
          <cell r="J300" t="str">
            <v>LithiumJiangsu Baozong &amp; Baoda Pharmachem Co. Ltd.</v>
          </cell>
        </row>
        <row r="301">
          <cell r="J301" t="str">
            <v>LithiumJiangxi Ganfeng Lithium Co., Ltd.</v>
          </cell>
        </row>
        <row r="302">
          <cell r="J302" t="str">
            <v>LithiumJiangxi Nanshi Lithium Power New Materials Co., Ltd.</v>
          </cell>
        </row>
        <row r="303">
          <cell r="J303" t="str">
            <v>LithiumJiangxi Rui da Xinnengyuan Technology Co., Ltd.</v>
          </cell>
        </row>
        <row r="304">
          <cell r="J304" t="str">
            <v>LithiumJiangxi Ruida New Energy Technology Co., Ltd.</v>
          </cell>
        </row>
        <row r="305">
          <cell r="J305" t="str">
            <v>LithiumJingmen GEM Co., Ltd.</v>
          </cell>
        </row>
        <row r="306">
          <cell r="J306" t="str">
            <v>LithiumKemerton</v>
          </cell>
        </row>
        <row r="307">
          <cell r="J307" t="str">
            <v>LithiumKings Mountain Lithium Plant</v>
          </cell>
        </row>
        <row r="308">
          <cell r="J308" t="str">
            <v>LithiumLa Negra Chemical Plant</v>
          </cell>
        </row>
        <row r="309">
          <cell r="J309" t="str">
            <v>LithiumLa Negra Lithium Carbonate Plant</v>
          </cell>
        </row>
        <row r="310">
          <cell r="J310" t="str">
            <v>LithiumLianhe Chemical Technology(Linhai) Co.,Ltd</v>
          </cell>
        </row>
        <row r="311">
          <cell r="J311" t="str">
            <v>LithiumLivent (Bessemer City)</v>
          </cell>
        </row>
        <row r="312">
          <cell r="J312" t="str">
            <v>LithiumLivent (Fenix)</v>
          </cell>
        </row>
        <row r="313">
          <cell r="J313" t="str">
            <v>LithiumLivent Corporation (Bessemer City)</v>
          </cell>
        </row>
        <row r="314">
          <cell r="J314" t="str">
            <v>LithiumLivent Corporation (Fenix)</v>
          </cell>
        </row>
        <row r="315">
          <cell r="J315" t="str">
            <v>LithiumLongnan Ruihong Technology Co., Ltd.</v>
          </cell>
        </row>
        <row r="316">
          <cell r="J316" t="str">
            <v>LithiumMinera Exar (Ganfeng Lithium-Lithium Americas)</v>
          </cell>
        </row>
        <row r="317">
          <cell r="J317" t="str">
            <v>LithiumMinera Exar S.A.</v>
          </cell>
        </row>
        <row r="318">
          <cell r="J318" t="str">
            <v>LithiumNingdu Ganfeng Lithium Co., Ltd.</v>
          </cell>
        </row>
        <row r="319">
          <cell r="J319" t="str">
            <v>LithiumPT. ChengTok Lithium Indonesia</v>
          </cell>
        </row>
        <row r="320">
          <cell r="J320" t="str">
            <v>LithiumQinghai Dongtai Jinear Lithium Resources Co., Ltd.</v>
          </cell>
        </row>
        <row r="321">
          <cell r="J321" t="str">
            <v>LithiumQinghai Jinaier Lithium Resources Co., Ltd.</v>
          </cell>
        </row>
        <row r="322">
          <cell r="J322" t="str">
            <v>LithiumQinzhou</v>
          </cell>
        </row>
        <row r="323">
          <cell r="J323" t="str">
            <v>LithiumQinzhou Lithium</v>
          </cell>
        </row>
        <row r="324">
          <cell r="J324" t="str">
            <v>LithiumQuannan Ruilong Technology Co., Ltd.</v>
          </cell>
        </row>
        <row r="325">
          <cell r="J325" t="str">
            <v>LithiumSichuan CATH Co., Ltd</v>
          </cell>
        </row>
        <row r="326">
          <cell r="J326" t="str">
            <v>LithiumSichuan Siterui Lithium Industry Co., Ltd.</v>
          </cell>
        </row>
        <row r="327">
          <cell r="J327" t="str">
            <v>LithiumSichuan Zhiyuan Lithium Industries Co., Ltd</v>
          </cell>
        </row>
        <row r="328">
          <cell r="J328" t="str">
            <v>LithiumSociedad Quimica y Minera/SQM Lithium (Salar Del Carmen Plant)</v>
          </cell>
        </row>
        <row r="329">
          <cell r="J329" t="str">
            <v>LithiumSQM Salar S.A.</v>
          </cell>
        </row>
        <row r="330">
          <cell r="J330" t="str">
            <v>LithiumSQM Salar S.A. (Del Carmen Plant)</v>
          </cell>
        </row>
        <row r="331">
          <cell r="J331" t="str">
            <v>LithiumSuining Chengxi Lithium Industries Inc.</v>
          </cell>
        </row>
        <row r="332">
          <cell r="J332" t="str">
            <v>LithiumTianqi</v>
          </cell>
        </row>
        <row r="333">
          <cell r="J333" t="str">
            <v>LithiumTianqi Lithium (Shehong) Co., Ltd.</v>
          </cell>
        </row>
        <row r="334">
          <cell r="J334" t="str">
            <v>LithiumWodgina</v>
          </cell>
        </row>
        <row r="335">
          <cell r="J335" t="str">
            <v>LithiumWodgina</v>
          </cell>
        </row>
        <row r="336">
          <cell r="J336" t="str">
            <v>LithiumWodgina Lithium Mine</v>
          </cell>
        </row>
        <row r="337">
          <cell r="J337" t="str">
            <v>LithiumXinyu</v>
          </cell>
        </row>
        <row r="338">
          <cell r="J338" t="str">
            <v>LithiumYahua</v>
          </cell>
        </row>
        <row r="339">
          <cell r="J339" t="str">
            <v>LithiumYahua Lithium Industry (Ya’an) Co., Ltd.</v>
          </cell>
        </row>
        <row r="340">
          <cell r="J340" t="str">
            <v>LithiumYibin Tianyi Lithium Industry Co., Ltd.</v>
          </cell>
        </row>
        <row r="341">
          <cell r="J341" t="str">
            <v>LithiumZhejiang New Era Zhongneng Technology Co., Ltd.</v>
          </cell>
        </row>
        <row r="342">
          <cell r="J342" t="str">
            <v>LithiumSmelter not listed</v>
          </cell>
        </row>
        <row r="343">
          <cell r="J343" t="str">
            <v>LithiumSmelter not yet identified</v>
          </cell>
        </row>
        <row r="344">
          <cell r="J344" t="str">
            <v>MicaArctic Minerals, LLC</v>
          </cell>
        </row>
        <row r="345">
          <cell r="J345" t="str">
            <v>MicaBaotou Fuguang Trading Co., Ltd. Guyang Branch</v>
          </cell>
        </row>
        <row r="346">
          <cell r="J346" t="str">
            <v>MicaCaolines de Vimianzo, SAU ( aka CAVISA)</v>
          </cell>
        </row>
        <row r="347">
          <cell r="J347" t="str">
            <v>MicaDARUKA INTERNATIONAL</v>
          </cell>
        </row>
        <row r="348">
          <cell r="J348" t="str">
            <v>MicaDARUKA MINCHEM PVT.LTD</v>
          </cell>
        </row>
        <row r="349">
          <cell r="J349" t="str">
            <v>MicaDARUKA MINERALS</v>
          </cell>
        </row>
        <row r="350">
          <cell r="J350" t="str">
            <v>MicaG. K. INTERNATIONAL</v>
          </cell>
        </row>
        <row r="351">
          <cell r="J351" t="str">
            <v>MicaHEBEI LINGSHOU COUNTY ZHONGKE MINERAL POWDER CO., LTD.</v>
          </cell>
        </row>
        <row r="352">
          <cell r="J352" t="str">
            <v>MicaHunan Rongtai New Material Co., Ltd.</v>
          </cell>
        </row>
        <row r="353">
          <cell r="J353" t="str">
            <v>MicaImerys Canada, Inc.</v>
          </cell>
        </row>
        <row r="354">
          <cell r="J354" t="str">
            <v>MicaImerys Mica Kings Mountain, Inc.</v>
          </cell>
        </row>
        <row r="355">
          <cell r="J355" t="str">
            <v>MicaJSC “Sludyanaya Fabrika”</v>
          </cell>
        </row>
        <row r="356">
          <cell r="J356" t="str">
            <v>MicaKehui Mica Co., Ltd.</v>
          </cell>
        </row>
        <row r="357">
          <cell r="J357" t="str">
            <v>MicaLAXIM MINERALS CORPORATION</v>
          </cell>
        </row>
        <row r="358">
          <cell r="J358" t="str">
            <v>MicaLingshou Huajing Mica Co., Ltd.</v>
          </cell>
        </row>
        <row r="359">
          <cell r="J359" t="str">
            <v>MicaLKAB Minerals Oy</v>
          </cell>
        </row>
        <row r="360">
          <cell r="J360" t="str">
            <v>MicaMica Electrical Material (Luhe) Co., Ltd.</v>
          </cell>
        </row>
        <row r="361">
          <cell r="J361" t="str">
            <v>MicaMinerals i Derivats, S.A.</v>
          </cell>
        </row>
        <row r="362">
          <cell r="J362" t="str">
            <v>MicaMK Import Export</v>
          </cell>
        </row>
        <row r="363">
          <cell r="J363" t="str">
            <v>MicaMODI MICA ENTERPRISES</v>
          </cell>
        </row>
        <row r="364">
          <cell r="J364" t="str">
            <v>MicaNanjing Jinyun Mica Ltd.</v>
          </cell>
        </row>
        <row r="365">
          <cell r="J365" t="str">
            <v>MicaPachisia &amp; Co.</v>
          </cell>
        </row>
        <row r="366">
          <cell r="J366" t="str">
            <v>MicaSoutheastern Performance Minerals, LLC</v>
          </cell>
        </row>
        <row r="367">
          <cell r="J367" t="str">
            <v>MicaSUBLIME MICA EXPORTS</v>
          </cell>
        </row>
        <row r="368">
          <cell r="J368" t="str">
            <v>MicaSuper Market Fort Dauphin</v>
          </cell>
        </row>
        <row r="369">
          <cell r="J369" t="str">
            <v>MicaThe Jai Mica Supply Co., PVT Ltd.</v>
          </cell>
        </row>
        <row r="370">
          <cell r="J370" t="str">
            <v>MicaThe JAI Mica Supply Company Limited</v>
          </cell>
        </row>
        <row r="371">
          <cell r="J371" t="str">
            <v>MicaVon Roll Brazil Ltd.</v>
          </cell>
        </row>
        <row r="372">
          <cell r="J372" t="str">
            <v>MicaVON ROLL BRAZIL LTDA</v>
          </cell>
        </row>
        <row r="373">
          <cell r="J373" t="str">
            <v>MicaVon Roll do Brasil Ltda</v>
          </cell>
        </row>
        <row r="374">
          <cell r="J374" t="str">
            <v>MicaYamaguchi Mica</v>
          </cell>
        </row>
        <row r="375">
          <cell r="J375" t="str">
            <v>MicaYamaguchi Mica Co., Ltd. Shinshiro Factory</v>
          </cell>
        </row>
        <row r="376">
          <cell r="J376" t="str">
            <v>MicaYamaguchi Mica Co., Ltd. Toyohashi Factory</v>
          </cell>
        </row>
        <row r="377">
          <cell r="J377" t="str">
            <v>MicaSmelter not listed</v>
          </cell>
        </row>
        <row r="378">
          <cell r="J378" t="str">
            <v>MicaSmelter not yet identified</v>
          </cell>
        </row>
        <row r="379">
          <cell r="J379" t="str">
            <v>NickelAttero Recycling Pvt Ltd</v>
          </cell>
        </row>
        <row r="380">
          <cell r="J380" t="str">
            <v>NickelCoral Bay Nickel Corporation (CBNC)</v>
          </cell>
        </row>
        <row r="381">
          <cell r="J381" t="str">
            <v>NickelCoral Bay Smelter</v>
          </cell>
        </row>
        <row r="382">
          <cell r="J382" t="str">
            <v>NickelDynatec Madagascar Company</v>
          </cell>
        </row>
        <row r="383">
          <cell r="J383" t="str">
            <v>NickelEcopro Materials Co., Ltd.</v>
          </cell>
        </row>
        <row r="384">
          <cell r="J384" t="str">
            <v>NickelFujian Evergreen New Energy Technology Co.</v>
          </cell>
        </row>
        <row r="385">
          <cell r="J385" t="str">
            <v>NickelGuangdong Fangyuan New Materials Group Co., Ltd.</v>
          </cell>
        </row>
        <row r="386">
          <cell r="J386" t="str">
            <v>NickelGuangdong Jiana Energy Technology Co., Ltd.</v>
          </cell>
        </row>
        <row r="387">
          <cell r="J387" t="str">
            <v>NickelGuangxi CNGR New Energy Science &amp; Technology Co., Ltd.</v>
          </cell>
        </row>
        <row r="388">
          <cell r="J388" t="str">
            <v>NickelGuangxi Yinyi Advanced Material Co., Ltd.</v>
          </cell>
        </row>
        <row r="389">
          <cell r="J389" t="str">
            <v>NickelGuizhou CNGR Resource Recycling Industry Development Co., Ltd.</v>
          </cell>
        </row>
        <row r="390">
          <cell r="J390" t="str">
            <v>NickelGuizhou Red Star Electronic Material Co., Ltd.</v>
          </cell>
        </row>
        <row r="391">
          <cell r="J391" t="str">
            <v>NickelHarima Refinery</v>
          </cell>
        </row>
        <row r="392">
          <cell r="J392" t="str">
            <v>NickelHarima Refinery, Sumitomo Metal Mining</v>
          </cell>
        </row>
        <row r="393">
          <cell r="J393" t="str">
            <v>NickelHunan Brunp Recycling Technology Co., Ltd.</v>
          </cell>
        </row>
        <row r="394">
          <cell r="J394" t="str">
            <v>NickelHunan CNGR New Energy Science &amp; Technology Co., Ltd.</v>
          </cell>
        </row>
        <row r="395">
          <cell r="J395" t="str">
            <v>NickelHyuga Smelting Co., Ltd.</v>
          </cell>
        </row>
        <row r="396">
          <cell r="J396" t="str">
            <v>NickelIconiChem</v>
          </cell>
        </row>
        <row r="397">
          <cell r="J397" t="str">
            <v>NickelImpala Platinum - Base Metal Refinery (BMR)</v>
          </cell>
        </row>
        <row r="398">
          <cell r="J398" t="str">
            <v>NickelImpala Platinum - Rustenburg Smelter</v>
          </cell>
        </row>
        <row r="399">
          <cell r="J399" t="str">
            <v>NickelImpala Refineries – Base Metals Refinery (BMR)</v>
          </cell>
        </row>
        <row r="400">
          <cell r="J400" t="str">
            <v>NickelImpala Rustenburg</v>
          </cell>
        </row>
        <row r="401">
          <cell r="J401" t="str">
            <v>NickelJiangmen Chancsun Umicore Industry Co., Ltd. (JUC)</v>
          </cell>
        </row>
        <row r="402">
          <cell r="J402" t="str">
            <v>NickelJiangmen Chancsun Umicore Industry Co.,Ltd</v>
          </cell>
        </row>
        <row r="403">
          <cell r="J403" t="str">
            <v>NickelJiangxi Miracle Golden Tiger Cobalt Co. Ltd.</v>
          </cell>
        </row>
        <row r="404">
          <cell r="J404" t="str">
            <v>NickelJiangxi Rui da Xinnengyuan Technology Co., Ltd.</v>
          </cell>
        </row>
        <row r="405">
          <cell r="J405" t="str">
            <v>NickelJiangxi Ruida</v>
          </cell>
        </row>
        <row r="406">
          <cell r="J406" t="str">
            <v>NickelJiangxi Ruida New Energy Technology Co., Ltd.</v>
          </cell>
        </row>
        <row r="407">
          <cell r="J407" t="str">
            <v>NickelJoint-Stock Company Kola Mining and Metallurgical Company (JSC Kola MMC)</v>
          </cell>
        </row>
        <row r="408">
          <cell r="J408" t="str">
            <v>NickelLOHUM CLEANTECH PVT LTD</v>
          </cell>
        </row>
        <row r="409">
          <cell r="J409" t="str">
            <v>NickelMinara Resources Pty</v>
          </cell>
        </row>
        <row r="410">
          <cell r="J410" t="str">
            <v>NickelMinara Resources Pty Ltd.</v>
          </cell>
        </row>
        <row r="411">
          <cell r="J411" t="str">
            <v>NickelMurrin Murrin Nickel Cobalt Plant</v>
          </cell>
        </row>
        <row r="412">
          <cell r="J412" t="str">
            <v>NickelNadezhda Metallurgical Plant (named after B.I. Kolesnikov) of the Polar Division of PJSC MMC Norilsk Nickel</v>
          </cell>
        </row>
        <row r="413">
          <cell r="J413" t="str">
            <v>NickelNadezhda Metallurgical Plant of MMC Norilsk Nickel's Polar Division</v>
          </cell>
        </row>
        <row r="414">
          <cell r="J414" t="str">
            <v>NickelNiihama Nickel Refinery</v>
          </cell>
        </row>
        <row r="415">
          <cell r="J415" t="str">
            <v>NickelNiihama Nickel Refinery, Sumitomo Metal Mining</v>
          </cell>
        </row>
        <row r="416">
          <cell r="J416" t="str">
            <v>NickelNorilsk Harjavalta</v>
          </cell>
        </row>
        <row r="417">
          <cell r="J417" t="str">
            <v>NickelNORILSK NICKEL HARJAVALTA OY</v>
          </cell>
        </row>
        <row r="418">
          <cell r="J418" t="str">
            <v>NickelPT DEBONAIR NICKEL INDONESIA</v>
          </cell>
        </row>
        <row r="419">
          <cell r="J419" t="str">
            <v>NickelPT DEBONAIR NICKEL INDONESIA</v>
          </cell>
        </row>
        <row r="420">
          <cell r="J420" t="str">
            <v>NickelPT Halmahera Persada Lygend</v>
          </cell>
        </row>
        <row r="421">
          <cell r="J421" t="str">
            <v>NickelPT HUAFEI NICKEL COBALT</v>
          </cell>
        </row>
        <row r="422">
          <cell r="J422" t="str">
            <v>NickelPT HUAYUE NICKEL COBALT</v>
          </cell>
        </row>
        <row r="423">
          <cell r="J423" t="str">
            <v>NickelPT Obi Nickel Cobalt</v>
          </cell>
        </row>
        <row r="424">
          <cell r="J424" t="str">
            <v>NickelPT QMB New Energy Materials</v>
          </cell>
        </row>
        <row r="425">
          <cell r="J425" t="str">
            <v>NickelPT Zhongtsing New Energy</v>
          </cell>
        </row>
        <row r="426">
          <cell r="J426" t="str">
            <v>NickelPT. Infei Metal Industry</v>
          </cell>
        </row>
        <row r="427">
          <cell r="J427" t="str">
            <v>NickelPT. Westrong Metal Industry</v>
          </cell>
        </row>
        <row r="428">
          <cell r="J428" t="str">
            <v>NickelPT.NADESICO NICKEL INDUSTRY</v>
          </cell>
        </row>
        <row r="429">
          <cell r="J429" t="str">
            <v>NickelTaganito HPAL Nickel Corp.</v>
          </cell>
        </row>
        <row r="430">
          <cell r="J430" t="str">
            <v>NickelTaganito HPAL Nickel Corp.</v>
          </cell>
        </row>
        <row r="431">
          <cell r="J431" t="str">
            <v>NickelTaganito HPAL Nickel Corporation (THPAL)</v>
          </cell>
        </row>
        <row r="432">
          <cell r="J432" t="str">
            <v>NickelTaganito HPAL Nickel Corporation (THPAL)</v>
          </cell>
        </row>
        <row r="433">
          <cell r="J433" t="str">
            <v>NickelUmicore Finland Oy</v>
          </cell>
        </row>
        <row r="434">
          <cell r="J434" t="str">
            <v>NickelUmicore Olen</v>
          </cell>
        </row>
        <row r="435">
          <cell r="J435" t="str">
            <v>NickelSmelter not listed</v>
          </cell>
        </row>
        <row r="436">
          <cell r="J436" t="str">
            <v>NickelSmelter not yet identified</v>
          </cell>
        </row>
      </sheetData>
      <sheetData sheetId="9"/>
      <sheetData sheetId="10"/>
      <sheetData sheetId="11">
        <row r="1">
          <cell r="B1" t="str">
            <v>State / Province Name</v>
          </cell>
          <cell r="C1" t="str">
            <v>Matching 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gchristiansen@e-switch.com" TargetMode="External"/><Relationship Id="rId1" Type="http://schemas.openxmlformats.org/officeDocument/2006/relationships/hyperlink" Target="mailto:gchristiansen@e-switch.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5">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8"/>
      <c r="B4" s="179"/>
    </row>
    <row r="5" spans="1:2" ht="42" customHeight="1">
      <c r="A5" s="219"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300">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75">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0">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450000000000003"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45" customHeight="1">
      <c r="A22" s="218"/>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0">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210">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05">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35">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195">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60">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0">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5">
      <c r="A35" s="228"/>
      <c r="B35" s="179"/>
    </row>
    <row r="36" spans="1:2" ht="68.45" customHeight="1">
      <c r="A36" s="219"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0">
      <c r="A37"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0">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45">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0">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0">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50">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35">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0">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5.95" customHeight="1">
      <c r="A45" s="218"/>
      <c r="B45" s="179"/>
    </row>
    <row r="46" spans="1:2" ht="60">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1.95"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0">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0">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5">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0">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450000000000003" customHeight="1">
      <c r="A55" s="93" t="str">
        <f ca="1">OFFSET(L!$C$1,MATCH("Instructions"&amp;ADDRESS(ROW(),COLUMN(),4),L!$A:$A,0)-1,SL,,)</f>
        <v>8. Smelter Street -  Provide the street name on which the smelter is located. This field is optional.</v>
      </c>
      <c r="B55" s="179"/>
    </row>
    <row r="56" spans="1:2" ht="15">
      <c r="A56" s="93" t="str">
        <f ca="1">OFFSET(L!$C$1,MATCH("Instructions"&amp;ADDRESS(ROW(),COLUMN(),4),L!$A:$A,0)-1,SL,,)</f>
        <v>9. Smelter City – Provide the city name of where the smelter is located. This field is optional.</v>
      </c>
      <c r="B56" s="179"/>
    </row>
    <row r="57" spans="1:2" ht="33.950000000000003" customHeight="1">
      <c r="A57" s="93" t="str">
        <f ca="1">OFFSET(L!$C$1,MATCH("Instructions"&amp;ADDRESS(ROW(),COLUMN(),4),L!$A:$A,0)-1,SL,,)</f>
        <v>10. Smelter Location: State/Province, if applicable – Provide the state or province where the smelter is located. This field is optional.</v>
      </c>
      <c r="B57" s="179"/>
    </row>
    <row r="58" spans="1:2" ht="165">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45">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5">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60">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0">
      <c r="A63" s="93" t="str">
        <f ca="1">OFFSET(L!$C$1,MATCH("Instructions"&amp;ADDRESS(ROW(),COLUMN(),4),L!$A:$A,0)-1,SL,,)</f>
        <v>16. Comments – free form text field to enter any comments concerning the smelter.  Example: smelter is being acquired by Company YYY</v>
      </c>
      <c r="B63" s="179"/>
    </row>
    <row r="64" spans="1:2" ht="15">
      <c r="A64" s="218"/>
      <c r="B64" s="179"/>
    </row>
    <row r="65" spans="1:2" ht="30">
      <c r="A65" s="219" t="str">
        <f ca="1">OFFSET(L!$C$1,MATCH("Instructions"&amp;ADDRESS(ROW(),COLUMN(),4),L!$A:$A,0)-1,SL,,)</f>
        <v>Instructions for completing the Mine List Tab.
Provide answers in ENGLISH only</v>
      </c>
      <c r="B65" s="179"/>
    </row>
    <row r="66" spans="1:2" ht="30">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0">
      <c r="A67" s="93" t="str">
        <f ca="1">OFFSET(L!$C$1,MATCH("Instructions"&amp;ADDRESS(ROW(),COLUMN(),4),L!$A:$A,0)-1,SL,,)</f>
        <v>2. Name of Smelter(s) sourcing from this Mine Facility - When possible, fill in the name of the smelter(s) that is sourcing from the listed mine facility.</v>
      </c>
      <c r="B67" s="179"/>
    </row>
    <row r="68" spans="1:2" ht="15">
      <c r="A68" s="93" t="str">
        <f ca="1">OFFSET(L!$C$1,MATCH("Instructions"&amp;ADDRESS(ROW(),COLUMN(),4),L!$A:$A,0)-1,SL,,)</f>
        <v>3. Mine Facility (Site) Name - Fill in the mine facility name as you know it.</v>
      </c>
      <c r="B68" s="179"/>
    </row>
    <row r="69" spans="1:2" ht="45">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5">
      <c r="A70" s="93" t="str">
        <f ca="1">OFFSET(L!$C$1,MATCH("Instructions"&amp;ADDRESS(ROW(),COLUMN(),4),L!$A:$A,0)-1,SL,,)</f>
        <v>5. Source of Mine Identification Number - This is the source of the Mine Identification Number entered in Column D.</v>
      </c>
      <c r="B70" s="179"/>
    </row>
    <row r="71" spans="1:2" ht="15">
      <c r="A71" s="93" t="str">
        <f ca="1">OFFSET(L!$C$1,MATCH("Instructions"&amp;ADDRESS(ROW(),COLUMN(),4),L!$A:$A,0)-1,SL,,)</f>
        <v>6. Mine Facility (Site) Country - Select from dropdown, the country where the mine facility is located.</v>
      </c>
      <c r="B71" s="179"/>
    </row>
    <row r="72" spans="1:2" ht="15">
      <c r="A72" s="93" t="str">
        <f ca="1">OFFSET(L!$C$1,MATCH("Instructions"&amp;ADDRESS(ROW(),COLUMN(),4),L!$A:$A,0)-1,SL,,)</f>
        <v>7. Mine Facility Street -  Provide the street name on which the mine is located. This field is optional.</v>
      </c>
      <c r="B72" s="179"/>
    </row>
    <row r="73" spans="1:2" ht="15">
      <c r="A73" s="93" t="str">
        <f ca="1">OFFSET(L!$C$1,MATCH("Instructions"&amp;ADDRESS(ROW(),COLUMN(),4),L!$A:$A,0)-1,SL,,)</f>
        <v>8. Mine Facility City – Provide the city name of where the mine facility is located.</v>
      </c>
      <c r="B73" s="179"/>
    </row>
    <row r="74" spans="1:2" ht="15">
      <c r="A74" s="93" t="str">
        <f ca="1">OFFSET(L!$C$1,MATCH("Instructions"&amp;ADDRESS(ROW(),COLUMN(),4),L!$A:$A,0)-1,SL,,)</f>
        <v>9. Mine Facility Location: State/Province, if applicable – Provide the state or province where the mine facility is located.</v>
      </c>
      <c r="B74" s="179"/>
    </row>
    <row r="75" spans="1:2" ht="105">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5">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60">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0">
      <c r="A78" s="93" t="str">
        <f ca="1">OFFSET(L!$C$1,MATCH("Instructions"&amp;ADDRESS(ROW(),COLUMN(),4),L!$A:$A,0)-1,SL,,)</f>
        <v>13. Comments – free form text field to enter any comments concerning the mine facility.  Example: mine is being acquired by Company YYY</v>
      </c>
      <c r="B78" s="179"/>
    </row>
    <row r="79" spans="1:2" ht="15">
      <c r="A79" s="218"/>
      <c r="B79" s="179"/>
    </row>
    <row r="80" spans="1:2" ht="90">
      <c r="A80" s="21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5">
      <c r="A81" s="218"/>
      <c r="B81" s="179"/>
    </row>
    <row r="82" spans="1:2" ht="18" customHeight="1">
      <c r="A82" s="94" t="str">
        <f ca="1">OFFSET(L!$C$1,MATCH("Instructions"&amp;ADDRESS(ROW(),COLUMN(),4),L!$A:$A,0)-1,SL,,)</f>
        <v>TERMS AND CONDITIONS</v>
      </c>
      <c r="B82" s="179"/>
    </row>
    <row r="83" spans="1:2" ht="105">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0">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0">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20">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5">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5">
      <c r="A88" s="94" t="str">
        <f ca="1">OFFSET(L!$C$1,MATCH("Instructions"&amp;ADDRESS(ROW(),COLUMN(),4),L!$A:$A,0)-1,SL,,)</f>
        <v xml:space="preserve">By accessing and using the List or any Tool, and in consideration thereof, the User agrees to the foregoing. </v>
      </c>
      <c r="B88" s="179"/>
    </row>
    <row r="89" spans="1:2" ht="15">
      <c r="A89" s="93" t="str">
        <f ca="1">OFFSET(L!$C$1,MATCH("General"&amp;"Cpy",L!$A:$A,0)-1,SL,,)</f>
        <v>© 2025 Responsible Minerals Initiative. All rights reserved.</v>
      </c>
      <c r="B89" s="179"/>
    </row>
    <row r="90" spans="1:2" ht="34.5" customHeight="1">
      <c r="A90" s="182" t="s">
        <v>0</v>
      </c>
      <c r="B90" s="178"/>
    </row>
    <row r="91" spans="1:2" ht="1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defaultColWidth="8.75" defaultRowHeight="14.25"/>
  <cols>
    <col min="1" max="1" width="14.75" style="126" customWidth="1"/>
    <col min="2" max="2" width="14" style="126" customWidth="1"/>
    <col min="3" max="3" width="6" style="126" customWidth="1"/>
    <col min="4" max="4" width="51" style="126" customWidth="1"/>
    <col min="5" max="5" width="46" style="240" customWidth="1"/>
    <col min="6" max="6" width="61.75" style="241" customWidth="1"/>
    <col min="7" max="7" width="61.75" style="126" customWidth="1"/>
    <col min="8" max="8" width="65.75" style="143" customWidth="1"/>
    <col min="9" max="9" width="51.5" style="188" customWidth="1"/>
    <col min="10" max="16384" width="8.75" style="188"/>
  </cols>
  <sheetData>
    <row r="1" spans="1:9">
      <c r="B1" s="126" t="s">
        <v>361</v>
      </c>
      <c r="C1" s="126" t="s">
        <v>362</v>
      </c>
      <c r="D1" s="126" t="s">
        <v>17</v>
      </c>
      <c r="E1" s="240" t="s">
        <v>363</v>
      </c>
      <c r="F1" s="241" t="s">
        <v>364</v>
      </c>
      <c r="G1" s="126" t="s">
        <v>365</v>
      </c>
      <c r="H1" s="276" t="s">
        <v>366</v>
      </c>
      <c r="I1" s="188" t="s">
        <v>18438</v>
      </c>
    </row>
    <row r="2" spans="1:9" ht="42.75">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45"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5">
      <c r="A8" s="126" t="str">
        <f t="shared" si="0"/>
        <v>InstructionsA8</v>
      </c>
      <c r="B8" s="126" t="s">
        <v>367</v>
      </c>
      <c r="C8" s="126" t="s">
        <v>394</v>
      </c>
      <c r="D8" s="126" t="s">
        <v>19979</v>
      </c>
      <c r="E8" s="240" t="s">
        <v>19975</v>
      </c>
      <c r="F8" s="241" t="s">
        <v>19976</v>
      </c>
      <c r="G8" s="126" t="s">
        <v>19974</v>
      </c>
      <c r="H8" s="276" t="s">
        <v>19977</v>
      </c>
      <c r="I8" s="100" t="s">
        <v>19978</v>
      </c>
    </row>
    <row r="9" spans="1:9" ht="128.25">
      <c r="A9" s="126" t="str">
        <f t="shared" ref="A9" si="1">B9&amp;C9</f>
        <v>InstructionsA9</v>
      </c>
      <c r="B9" s="126" t="s">
        <v>367</v>
      </c>
      <c r="C9" s="126" t="s">
        <v>395</v>
      </c>
      <c r="D9" s="126" t="s">
        <v>19324</v>
      </c>
      <c r="E9" s="240" t="s">
        <v>19482</v>
      </c>
      <c r="F9" s="241" t="s">
        <v>19959</v>
      </c>
      <c r="G9" s="126" t="s">
        <v>19960</v>
      </c>
      <c r="H9" s="276" t="s">
        <v>19961</v>
      </c>
      <c r="I9" s="100" t="s">
        <v>19962</v>
      </c>
    </row>
    <row r="10" spans="1:9" ht="57">
      <c r="A10" s="126" t="str">
        <f t="shared" si="0"/>
        <v>InstructionsA10</v>
      </c>
      <c r="B10" s="126" t="s">
        <v>367</v>
      </c>
      <c r="C10" s="126" t="s">
        <v>396</v>
      </c>
      <c r="D10" s="126" t="s">
        <v>19325</v>
      </c>
      <c r="E10" s="240" t="s">
        <v>19991</v>
      </c>
      <c r="F10" s="241" t="s">
        <v>20003</v>
      </c>
      <c r="G10" s="126" t="s">
        <v>20015</v>
      </c>
      <c r="H10" s="276" t="s">
        <v>20027</v>
      </c>
      <c r="I10" s="126" t="s">
        <v>20040</v>
      </c>
    </row>
    <row r="11" spans="1:9" ht="40.5">
      <c r="A11" s="126" t="str">
        <f>B11&amp;C11</f>
        <v>InstructionsA11</v>
      </c>
      <c r="B11" s="126" t="s">
        <v>367</v>
      </c>
      <c r="C11" s="126" t="s">
        <v>397</v>
      </c>
      <c r="D11" s="126" t="s">
        <v>19326</v>
      </c>
      <c r="E11" s="240" t="s">
        <v>19992</v>
      </c>
      <c r="F11" s="241" t="s">
        <v>20004</v>
      </c>
      <c r="G11" s="126" t="s">
        <v>20016</v>
      </c>
      <c r="H11" s="276" t="s">
        <v>20028</v>
      </c>
      <c r="I11" s="126" t="s">
        <v>20039</v>
      </c>
    </row>
    <row r="12" spans="1:9" ht="45">
      <c r="A12" s="126" t="str">
        <f t="shared" si="0"/>
        <v>InstructionsA12</v>
      </c>
      <c r="B12" s="126" t="s">
        <v>367</v>
      </c>
      <c r="C12" s="126" t="s">
        <v>398</v>
      </c>
      <c r="D12" s="126" t="s">
        <v>19327</v>
      </c>
      <c r="E12" s="221" t="s">
        <v>19993</v>
      </c>
      <c r="F12" s="243" t="s">
        <v>20005</v>
      </c>
      <c r="G12" s="126" t="s">
        <v>20017</v>
      </c>
      <c r="H12" s="276" t="s">
        <v>20029</v>
      </c>
      <c r="I12" s="126" t="s">
        <v>20041</v>
      </c>
    </row>
    <row r="13" spans="1:9" ht="42.75">
      <c r="A13" s="126" t="str">
        <f t="shared" si="0"/>
        <v>InstructionsA13</v>
      </c>
      <c r="B13" s="126" t="s">
        <v>367</v>
      </c>
      <c r="C13" s="126" t="s">
        <v>399</v>
      </c>
      <c r="D13" s="126" t="s">
        <v>19328</v>
      </c>
      <c r="E13" s="240" t="s">
        <v>19994</v>
      </c>
      <c r="F13" s="241" t="s">
        <v>20006</v>
      </c>
      <c r="G13" s="126" t="s">
        <v>20018</v>
      </c>
      <c r="H13" s="276" t="s">
        <v>20030</v>
      </c>
      <c r="I13" s="126" t="s">
        <v>20042</v>
      </c>
    </row>
    <row r="14" spans="1:9" ht="71.25">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99.75">
      <c r="A16" s="126" t="str">
        <f t="shared" si="0"/>
        <v>InstructionsA16</v>
      </c>
      <c r="B16" s="126" t="s">
        <v>367</v>
      </c>
      <c r="C16" s="126" t="s">
        <v>402</v>
      </c>
      <c r="D16" s="126" t="s">
        <v>19331</v>
      </c>
      <c r="E16" s="240" t="s">
        <v>19997</v>
      </c>
      <c r="F16" s="241" t="s">
        <v>20009</v>
      </c>
      <c r="G16" s="126" t="s">
        <v>20021</v>
      </c>
      <c r="H16" s="276" t="s">
        <v>20033</v>
      </c>
      <c r="I16" s="126" t="s">
        <v>20045</v>
      </c>
    </row>
    <row r="17" spans="1:9" ht="30">
      <c r="A17" s="126" t="str">
        <f t="shared" si="0"/>
        <v>InstructionsA17</v>
      </c>
      <c r="B17" s="126" t="s">
        <v>367</v>
      </c>
      <c r="C17" s="126" t="s">
        <v>403</v>
      </c>
      <c r="D17" s="126" t="s">
        <v>19332</v>
      </c>
      <c r="E17" s="221" t="s">
        <v>19998</v>
      </c>
      <c r="F17" s="243" t="s">
        <v>20010</v>
      </c>
      <c r="G17" s="126" t="s">
        <v>20022</v>
      </c>
      <c r="H17" s="276" t="s">
        <v>20034</v>
      </c>
      <c r="I17" s="126" t="s">
        <v>20046</v>
      </c>
    </row>
    <row r="18" spans="1:9" ht="85.5">
      <c r="A18" s="126" t="str">
        <f t="shared" si="0"/>
        <v>InstructionsA18</v>
      </c>
      <c r="B18" s="126" t="s">
        <v>367</v>
      </c>
      <c r="C18" s="126" t="s">
        <v>404</v>
      </c>
      <c r="D18" s="126" t="s">
        <v>19333</v>
      </c>
      <c r="E18" s="240" t="s">
        <v>19999</v>
      </c>
      <c r="F18" s="241" t="s">
        <v>20011</v>
      </c>
      <c r="G18" s="126" t="s">
        <v>20023</v>
      </c>
      <c r="H18" s="276" t="s">
        <v>20035</v>
      </c>
      <c r="I18" s="126" t="s">
        <v>20047</v>
      </c>
    </row>
    <row r="19" spans="1:9" ht="45">
      <c r="A19" s="126" t="str">
        <f>B19&amp;C19</f>
        <v>InstructionsA19</v>
      </c>
      <c r="B19" s="126" t="s">
        <v>367</v>
      </c>
      <c r="C19" s="126" t="s">
        <v>405</v>
      </c>
      <c r="D19" s="126" t="s">
        <v>19334</v>
      </c>
      <c r="E19" s="126" t="s">
        <v>20000</v>
      </c>
      <c r="F19" s="243" t="s">
        <v>20012</v>
      </c>
      <c r="G19" s="126" t="s">
        <v>20024</v>
      </c>
      <c r="H19" s="276" t="s">
        <v>20036</v>
      </c>
      <c r="I19" s="126" t="s">
        <v>20048</v>
      </c>
    </row>
    <row r="20" spans="1:9" ht="42.75">
      <c r="A20" s="126" t="str">
        <f t="shared" si="0"/>
        <v>InstructionsA20</v>
      </c>
      <c r="B20" s="126" t="s">
        <v>367</v>
      </c>
      <c r="C20" s="126" t="s">
        <v>406</v>
      </c>
      <c r="D20" s="126" t="s">
        <v>19335</v>
      </c>
      <c r="E20" s="240" t="s">
        <v>20001</v>
      </c>
      <c r="F20" s="241" t="s">
        <v>20013</v>
      </c>
      <c r="G20" s="126" t="s">
        <v>20025</v>
      </c>
      <c r="H20" s="279" t="s">
        <v>20037</v>
      </c>
      <c r="I20" s="126" t="s">
        <v>20049</v>
      </c>
    </row>
    <row r="21" spans="1:9" ht="42.75">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42.5">
      <c r="A23" s="126" t="str">
        <f t="shared" si="0"/>
        <v>InstructionsA24</v>
      </c>
      <c r="B23" s="126" t="s">
        <v>367</v>
      </c>
      <c r="C23" s="126" t="s">
        <v>408</v>
      </c>
      <c r="D23" s="126" t="s">
        <v>19374</v>
      </c>
      <c r="E23" s="240" t="s">
        <v>19483</v>
      </c>
      <c r="F23" s="241" t="s">
        <v>19484</v>
      </c>
      <c r="G23" s="242" t="s">
        <v>19485</v>
      </c>
      <c r="H23" s="279" t="s">
        <v>19486</v>
      </c>
      <c r="I23" s="126" t="s">
        <v>19487</v>
      </c>
    </row>
    <row r="24" spans="1:9" ht="42.75">
      <c r="A24" s="126" t="str">
        <f>B24&amp;C24</f>
        <v>InstructionsA25</v>
      </c>
      <c r="B24" s="126" t="s">
        <v>367</v>
      </c>
      <c r="C24" s="126" t="s">
        <v>414</v>
      </c>
      <c r="D24" s="126" t="s">
        <v>409</v>
      </c>
      <c r="E24" s="240" t="s">
        <v>410</v>
      </c>
      <c r="F24" s="241" t="s">
        <v>411</v>
      </c>
      <c r="G24" s="126" t="s">
        <v>412</v>
      </c>
      <c r="H24" s="279" t="s">
        <v>413</v>
      </c>
      <c r="I24" s="126" t="s">
        <v>18442</v>
      </c>
    </row>
    <row r="25" spans="1:9" ht="114">
      <c r="A25" s="126" t="str">
        <f t="shared" si="0"/>
        <v>InstructionsA26</v>
      </c>
      <c r="B25" s="126" t="s">
        <v>367</v>
      </c>
      <c r="C25" s="126" t="s">
        <v>415</v>
      </c>
      <c r="D25" s="126" t="s">
        <v>19259</v>
      </c>
      <c r="E25" s="240" t="s">
        <v>19488</v>
      </c>
      <c r="F25" s="271" t="s">
        <v>19492</v>
      </c>
      <c r="G25" s="126" t="s">
        <v>19489</v>
      </c>
      <c r="H25" s="276" t="s">
        <v>19490</v>
      </c>
      <c r="I25" s="126" t="s">
        <v>19491</v>
      </c>
    </row>
    <row r="26" spans="1:9" ht="256.5">
      <c r="A26" s="126" t="str">
        <f t="shared" si="0"/>
        <v>InstructionsA27</v>
      </c>
      <c r="B26" s="126" t="s">
        <v>367</v>
      </c>
      <c r="C26" s="126" t="s">
        <v>416</v>
      </c>
      <c r="D26" s="126" t="s">
        <v>19493</v>
      </c>
      <c r="E26" s="244" t="s">
        <v>19494</v>
      </c>
      <c r="F26" s="271" t="s">
        <v>19871</v>
      </c>
      <c r="G26" s="126" t="s">
        <v>19506</v>
      </c>
      <c r="H26" s="276" t="s">
        <v>19495</v>
      </c>
      <c r="I26" s="126" t="s">
        <v>19496</v>
      </c>
    </row>
    <row r="27" spans="1:9" ht="57">
      <c r="A27" s="126" t="str">
        <f t="shared" si="0"/>
        <v>InstructionsA28</v>
      </c>
      <c r="B27" s="126" t="s">
        <v>367</v>
      </c>
      <c r="C27" s="126" t="s">
        <v>422</v>
      </c>
      <c r="D27" s="126" t="s">
        <v>417</v>
      </c>
      <c r="E27" s="240" t="s">
        <v>418</v>
      </c>
      <c r="F27" s="241" t="s">
        <v>419</v>
      </c>
      <c r="G27" s="126" t="s">
        <v>420</v>
      </c>
      <c r="H27" s="276" t="s">
        <v>421</v>
      </c>
      <c r="I27" s="126" t="s">
        <v>18443</v>
      </c>
    </row>
    <row r="28" spans="1:9" ht="409.5">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70.75">
      <c r="A30" s="126" t="str">
        <f t="shared" si="2"/>
        <v>InstructionsA31</v>
      </c>
      <c r="B30" s="126" t="s">
        <v>367</v>
      </c>
      <c r="C30" s="126" t="s">
        <v>425</v>
      </c>
      <c r="D30" s="126" t="s">
        <v>19321</v>
      </c>
      <c r="E30" s="381" t="s">
        <v>19875</v>
      </c>
      <c r="F30" s="241" t="s">
        <v>19874</v>
      </c>
      <c r="G30" s="126" t="s">
        <v>19876</v>
      </c>
      <c r="H30" s="276" t="s">
        <v>19877</v>
      </c>
      <c r="I30" s="126" t="s">
        <v>19878</v>
      </c>
    </row>
    <row r="31" spans="1:9" ht="270.75">
      <c r="A31" s="126" t="str">
        <f t="shared" si="2"/>
        <v>InstructionsA32</v>
      </c>
      <c r="B31" s="126" t="s">
        <v>367</v>
      </c>
      <c r="C31" s="126" t="s">
        <v>426</v>
      </c>
      <c r="D31" s="126" t="s">
        <v>19322</v>
      </c>
      <c r="E31" s="126" t="s">
        <v>19880</v>
      </c>
      <c r="F31" s="245" t="s">
        <v>19879</v>
      </c>
      <c r="G31" s="126" t="s">
        <v>19881</v>
      </c>
      <c r="H31" s="276" t="s">
        <v>19882</v>
      </c>
      <c r="I31" s="126" t="s">
        <v>19883</v>
      </c>
    </row>
    <row r="32" spans="1:9" ht="156.75">
      <c r="A32" s="126" t="str">
        <f t="shared" si="2"/>
        <v>InstructionsA33</v>
      </c>
      <c r="B32" s="126" t="s">
        <v>367</v>
      </c>
      <c r="C32" s="126" t="s">
        <v>427</v>
      </c>
      <c r="D32" s="126" t="s">
        <v>19263</v>
      </c>
      <c r="E32" s="381" t="s">
        <v>19507</v>
      </c>
      <c r="F32" s="245" t="s">
        <v>19884</v>
      </c>
      <c r="G32" s="126" t="s">
        <v>19508</v>
      </c>
      <c r="H32" s="276" t="s">
        <v>19509</v>
      </c>
      <c r="I32" s="126" t="s">
        <v>19510</v>
      </c>
    </row>
    <row r="33" spans="1:9" ht="156.75">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327.75">
      <c r="A35" s="126" t="str">
        <f t="shared" si="0"/>
        <v>InstructionsA37</v>
      </c>
      <c r="B35" s="126" t="s">
        <v>367</v>
      </c>
      <c r="C35" s="126" t="s">
        <v>429</v>
      </c>
      <c r="D35" s="126" t="s">
        <v>19262</v>
      </c>
      <c r="E35" s="240" t="s">
        <v>19519</v>
      </c>
      <c r="F35" s="241" t="s">
        <v>19887</v>
      </c>
      <c r="G35" s="248" t="s">
        <v>19520</v>
      </c>
      <c r="H35" s="276" t="s">
        <v>19521</v>
      </c>
      <c r="I35" s="126" t="s">
        <v>19522</v>
      </c>
    </row>
    <row r="36" spans="1:9" ht="71.25">
      <c r="A36" s="126" t="str">
        <f t="shared" si="0"/>
        <v>InstructionsA38</v>
      </c>
      <c r="B36" s="126" t="s">
        <v>367</v>
      </c>
      <c r="C36" s="126" t="s">
        <v>434</v>
      </c>
      <c r="D36" s="126" t="s">
        <v>19265</v>
      </c>
      <c r="E36" s="244" t="s">
        <v>430</v>
      </c>
      <c r="F36" s="271" t="s">
        <v>431</v>
      </c>
      <c r="G36" s="126" t="s">
        <v>432</v>
      </c>
      <c r="H36" s="276" t="s">
        <v>433</v>
      </c>
      <c r="I36" s="126" t="s">
        <v>18444</v>
      </c>
    </row>
    <row r="37" spans="1:9" ht="99.75">
      <c r="A37" s="126" t="str">
        <f t="shared" si="0"/>
        <v>InstructionsA39</v>
      </c>
      <c r="B37" s="126" t="s">
        <v>367</v>
      </c>
      <c r="C37" s="126" t="s">
        <v>435</v>
      </c>
      <c r="D37" s="126" t="s">
        <v>19266</v>
      </c>
      <c r="E37" s="244" t="s">
        <v>19524</v>
      </c>
      <c r="F37" s="271" t="s">
        <v>19525</v>
      </c>
      <c r="G37" s="126" t="s">
        <v>19527</v>
      </c>
      <c r="H37" s="276" t="s">
        <v>19529</v>
      </c>
      <c r="I37" s="126" t="s">
        <v>19531</v>
      </c>
    </row>
    <row r="38" spans="1:9" ht="142.5">
      <c r="A38" s="126" t="str">
        <f t="shared" si="0"/>
        <v>InstructionsA40</v>
      </c>
      <c r="B38" s="126" t="s">
        <v>367</v>
      </c>
      <c r="C38" s="126" t="s">
        <v>436</v>
      </c>
      <c r="D38" s="126" t="s">
        <v>19267</v>
      </c>
      <c r="E38" s="381" t="s">
        <v>19523</v>
      </c>
      <c r="F38" s="272" t="s">
        <v>19888</v>
      </c>
      <c r="G38" s="126" t="s">
        <v>19526</v>
      </c>
      <c r="H38" s="276" t="s">
        <v>19528</v>
      </c>
      <c r="I38" s="126" t="s">
        <v>19530</v>
      </c>
    </row>
    <row r="39" spans="1:9" ht="213.75">
      <c r="A39" s="126" t="str">
        <f t="shared" si="0"/>
        <v>InstructionsA41</v>
      </c>
      <c r="B39" s="126" t="s">
        <v>367</v>
      </c>
      <c r="C39" s="126" t="s">
        <v>442</v>
      </c>
      <c r="D39" s="126" t="s">
        <v>437</v>
      </c>
      <c r="E39" s="247" t="s">
        <v>438</v>
      </c>
      <c r="F39" s="273" t="s">
        <v>439</v>
      </c>
      <c r="G39" s="246" t="s">
        <v>440</v>
      </c>
      <c r="H39" s="276" t="s">
        <v>441</v>
      </c>
      <c r="I39" s="126" t="s">
        <v>18445</v>
      </c>
    </row>
    <row r="40" spans="1:9" ht="256.5">
      <c r="A40" s="126" t="str">
        <f>B40&amp;C40</f>
        <v>InstructionsA42</v>
      </c>
      <c r="B40" s="126" t="s">
        <v>367</v>
      </c>
      <c r="C40" s="126" t="s">
        <v>448</v>
      </c>
      <c r="D40" s="126" t="s">
        <v>443</v>
      </c>
      <c r="E40" s="247" t="s">
        <v>444</v>
      </c>
      <c r="F40" s="273" t="s">
        <v>445</v>
      </c>
      <c r="G40" s="249" t="s">
        <v>446</v>
      </c>
      <c r="H40" s="280" t="s">
        <v>447</v>
      </c>
      <c r="I40" s="126" t="s">
        <v>18446</v>
      </c>
    </row>
    <row r="41" spans="1:9" ht="228">
      <c r="A41" s="126" t="str">
        <f>B41&amp;C41</f>
        <v>InstructionsA43</v>
      </c>
      <c r="B41" s="126" t="s">
        <v>367</v>
      </c>
      <c r="C41" s="126" t="s">
        <v>454</v>
      </c>
      <c r="D41" s="126" t="s">
        <v>449</v>
      </c>
      <c r="E41" s="240" t="s">
        <v>450</v>
      </c>
      <c r="F41" s="271" t="s">
        <v>451</v>
      </c>
      <c r="G41" s="126" t="s">
        <v>452</v>
      </c>
      <c r="H41" s="276" t="s">
        <v>453</v>
      </c>
      <c r="I41" s="126" t="s">
        <v>18447</v>
      </c>
    </row>
    <row r="42" spans="1:9" ht="99.75">
      <c r="A42" s="126" t="str">
        <f t="shared" si="0"/>
        <v>InstructionsA44</v>
      </c>
      <c r="B42" s="126" t="s">
        <v>367</v>
      </c>
      <c r="C42" s="126" t="s">
        <v>19339</v>
      </c>
      <c r="D42" s="126" t="s">
        <v>455</v>
      </c>
      <c r="E42" s="240" t="s">
        <v>456</v>
      </c>
      <c r="F42" s="271" t="s">
        <v>19533</v>
      </c>
      <c r="G42" s="126" t="s">
        <v>457</v>
      </c>
      <c r="H42" s="276" t="s">
        <v>458</v>
      </c>
      <c r="I42" s="126" t="s">
        <v>18448</v>
      </c>
    </row>
    <row r="43" spans="1:9" ht="71.25">
      <c r="A43" s="126" t="str">
        <f t="shared" si="0"/>
        <v>InstructionsA46</v>
      </c>
      <c r="B43" s="126" t="s">
        <v>367</v>
      </c>
      <c r="C43" s="126" t="s">
        <v>464</v>
      </c>
      <c r="D43" s="126" t="s">
        <v>459</v>
      </c>
      <c r="E43" s="240" t="s">
        <v>460</v>
      </c>
      <c r="F43" s="241" t="s">
        <v>461</v>
      </c>
      <c r="G43" s="126" t="s">
        <v>462</v>
      </c>
      <c r="H43" s="276" t="s">
        <v>463</v>
      </c>
      <c r="I43" s="126" t="s">
        <v>18449</v>
      </c>
    </row>
    <row r="44" spans="1:9" ht="99.75">
      <c r="A44" s="126" t="str">
        <f t="shared" si="0"/>
        <v>InstructionsA47</v>
      </c>
      <c r="B44" s="126" t="s">
        <v>367</v>
      </c>
      <c r="C44" s="126" t="s">
        <v>19340</v>
      </c>
      <c r="D44" s="126" t="s">
        <v>19268</v>
      </c>
      <c r="E44" s="244" t="s">
        <v>465</v>
      </c>
      <c r="F44" s="271" t="s">
        <v>466</v>
      </c>
      <c r="G44" s="248" t="s">
        <v>467</v>
      </c>
      <c r="H44" s="276" t="s">
        <v>468</v>
      </c>
      <c r="I44" s="126" t="s">
        <v>18450</v>
      </c>
    </row>
    <row r="45" spans="1:9" ht="85.5">
      <c r="A45" s="126" t="str">
        <f t="shared" si="0"/>
        <v>InstructionsA48</v>
      </c>
      <c r="B45" s="234" t="s">
        <v>367</v>
      </c>
      <c r="C45" s="126" t="s">
        <v>469</v>
      </c>
      <c r="D45" s="234" t="s">
        <v>470</v>
      </c>
      <c r="E45" s="240" t="s">
        <v>471</v>
      </c>
      <c r="F45" s="241" t="s">
        <v>472</v>
      </c>
      <c r="G45" s="250" t="s">
        <v>473</v>
      </c>
      <c r="H45" s="276" t="s">
        <v>474</v>
      </c>
      <c r="I45" s="126" t="s">
        <v>18451</v>
      </c>
    </row>
    <row r="46" spans="1:9" ht="85.5">
      <c r="A46" s="126" t="str">
        <f>B46&amp;C46</f>
        <v>InstructionsA49</v>
      </c>
      <c r="B46" s="126" t="s">
        <v>367</v>
      </c>
      <c r="C46" s="126" t="s">
        <v>475</v>
      </c>
      <c r="D46" s="126" t="s">
        <v>19389</v>
      </c>
      <c r="E46" s="126" t="s">
        <v>19532</v>
      </c>
      <c r="F46" s="241" t="s">
        <v>19889</v>
      </c>
      <c r="G46" s="126" t="s">
        <v>19534</v>
      </c>
      <c r="H46" s="279" t="s">
        <v>19535</v>
      </c>
      <c r="I46" s="126" t="s">
        <v>19536</v>
      </c>
    </row>
    <row r="47" spans="1:9" ht="171">
      <c r="A47" s="126" t="str">
        <f t="shared" si="0"/>
        <v>InstructionsA50</v>
      </c>
      <c r="B47" s="126" t="s">
        <v>367</v>
      </c>
      <c r="C47" s="126" t="s">
        <v>476</v>
      </c>
      <c r="D47" s="126" t="s">
        <v>477</v>
      </c>
      <c r="E47" s="274" t="s">
        <v>478</v>
      </c>
      <c r="F47" s="271" t="s">
        <v>479</v>
      </c>
      <c r="G47" s="126" t="s">
        <v>480</v>
      </c>
      <c r="H47" s="276" t="s">
        <v>481</v>
      </c>
      <c r="I47" s="126" t="s">
        <v>18452</v>
      </c>
    </row>
    <row r="48" spans="1:9" ht="85.5">
      <c r="A48" s="126" t="str">
        <f t="shared" si="0"/>
        <v>InstructionsA51</v>
      </c>
      <c r="B48" s="126" t="s">
        <v>367</v>
      </c>
      <c r="C48" s="126" t="s">
        <v>482</v>
      </c>
      <c r="D48" s="126" t="s">
        <v>19388</v>
      </c>
      <c r="E48" s="240" t="s">
        <v>483</v>
      </c>
      <c r="F48" s="241" t="s">
        <v>484</v>
      </c>
      <c r="G48" s="126" t="s">
        <v>485</v>
      </c>
      <c r="H48" s="276" t="s">
        <v>486</v>
      </c>
      <c r="I48" s="126" t="s">
        <v>18453</v>
      </c>
    </row>
    <row r="49" spans="1:9" ht="99.75">
      <c r="A49" s="126" t="str">
        <f t="shared" si="0"/>
        <v>InstructionsA52</v>
      </c>
      <c r="B49" s="126" t="s">
        <v>367</v>
      </c>
      <c r="C49" s="126" t="s">
        <v>487</v>
      </c>
      <c r="D49" s="126" t="s">
        <v>488</v>
      </c>
      <c r="E49" s="240" t="s">
        <v>489</v>
      </c>
      <c r="F49" s="241" t="s">
        <v>490</v>
      </c>
      <c r="G49" s="251" t="s">
        <v>491</v>
      </c>
      <c r="H49" s="276" t="s">
        <v>492</v>
      </c>
      <c r="I49" s="126" t="s">
        <v>18454</v>
      </c>
    </row>
    <row r="50" spans="1:9" ht="128.25">
      <c r="A50" s="126" t="str">
        <f>B50&amp;C50</f>
        <v>InstructionsA53</v>
      </c>
      <c r="B50" s="126" t="s">
        <v>367</v>
      </c>
      <c r="C50" s="126" t="s">
        <v>493</v>
      </c>
      <c r="D50" s="126" t="s">
        <v>494</v>
      </c>
      <c r="E50" s="240" t="s">
        <v>495</v>
      </c>
      <c r="F50" s="241" t="s">
        <v>496</v>
      </c>
      <c r="G50" s="251" t="s">
        <v>497</v>
      </c>
      <c r="H50" s="279" t="s">
        <v>498</v>
      </c>
      <c r="I50" s="126" t="s">
        <v>18455</v>
      </c>
    </row>
    <row r="51" spans="1:9" ht="85.5">
      <c r="A51" s="126" t="str">
        <f>B51&amp;C51</f>
        <v>InstructionsA54</v>
      </c>
      <c r="B51" s="126" t="s">
        <v>367</v>
      </c>
      <c r="C51" s="126" t="s">
        <v>499</v>
      </c>
      <c r="D51" s="126" t="s">
        <v>500</v>
      </c>
      <c r="E51" s="240" t="s">
        <v>501</v>
      </c>
      <c r="F51" s="241" t="s">
        <v>502</v>
      </c>
      <c r="G51" s="251" t="s">
        <v>503</v>
      </c>
      <c r="H51" s="276" t="s">
        <v>504</v>
      </c>
      <c r="I51" s="126" t="s">
        <v>18456</v>
      </c>
    </row>
    <row r="52" spans="1:9" ht="42.75">
      <c r="A52" s="126" t="str">
        <f t="shared" si="0"/>
        <v>InstructionsA55</v>
      </c>
      <c r="B52" s="126" t="s">
        <v>367</v>
      </c>
      <c r="C52" s="126" t="s">
        <v>505</v>
      </c>
      <c r="D52" s="126" t="s">
        <v>506</v>
      </c>
      <c r="E52" s="240" t="s">
        <v>507</v>
      </c>
      <c r="F52" s="241" t="s">
        <v>508</v>
      </c>
      <c r="G52" s="251" t="s">
        <v>509</v>
      </c>
      <c r="H52" s="276" t="s">
        <v>510</v>
      </c>
      <c r="I52" s="126" t="s">
        <v>18457</v>
      </c>
    </row>
    <row r="53" spans="1:9" ht="42.75">
      <c r="A53" s="126" t="str">
        <f t="shared" si="0"/>
        <v>InstructionsA56</v>
      </c>
      <c r="B53" s="126" t="s">
        <v>367</v>
      </c>
      <c r="C53" s="126" t="s">
        <v>511</v>
      </c>
      <c r="D53" s="126" t="s">
        <v>512</v>
      </c>
      <c r="E53" s="240" t="s">
        <v>513</v>
      </c>
      <c r="F53" s="241" t="s">
        <v>514</v>
      </c>
      <c r="G53" s="126" t="s">
        <v>515</v>
      </c>
      <c r="H53" s="276" t="s">
        <v>516</v>
      </c>
      <c r="I53" s="126" t="s">
        <v>18458</v>
      </c>
    </row>
    <row r="54" spans="1:9" ht="71.25">
      <c r="A54" s="126" t="str">
        <f t="shared" si="0"/>
        <v>InstructionsA57</v>
      </c>
      <c r="B54" s="126" t="s">
        <v>367</v>
      </c>
      <c r="C54" s="126" t="s">
        <v>517</v>
      </c>
      <c r="D54" s="126" t="s">
        <v>518</v>
      </c>
      <c r="E54" s="240" t="s">
        <v>519</v>
      </c>
      <c r="F54" s="241" t="s">
        <v>520</v>
      </c>
      <c r="G54" s="252" t="s">
        <v>521</v>
      </c>
      <c r="H54" s="276" t="s">
        <v>522</v>
      </c>
      <c r="I54" s="126" t="s">
        <v>18459</v>
      </c>
    </row>
    <row r="55" spans="1:9" ht="370.5">
      <c r="A55" s="126" t="str">
        <f t="shared" si="0"/>
        <v>InstructionsA58</v>
      </c>
      <c r="B55" s="126" t="s">
        <v>367</v>
      </c>
      <c r="C55" s="126" t="s">
        <v>523</v>
      </c>
      <c r="D55" s="126" t="s">
        <v>524</v>
      </c>
      <c r="E55" s="240" t="s">
        <v>525</v>
      </c>
      <c r="F55" s="241" t="s">
        <v>526</v>
      </c>
      <c r="G55" s="251" t="s">
        <v>527</v>
      </c>
      <c r="H55" s="276" t="s">
        <v>528</v>
      </c>
      <c r="I55" s="126" t="s">
        <v>18466</v>
      </c>
    </row>
    <row r="56" spans="1:9" ht="85.5">
      <c r="A56" s="126" t="str">
        <f t="shared" si="0"/>
        <v>InstructionsA59</v>
      </c>
      <c r="B56" s="126" t="s">
        <v>367</v>
      </c>
      <c r="C56" s="126" t="s">
        <v>529</v>
      </c>
      <c r="D56" s="126" t="s">
        <v>530</v>
      </c>
      <c r="E56" s="240" t="s">
        <v>531</v>
      </c>
      <c r="F56" s="241" t="s">
        <v>532</v>
      </c>
      <c r="G56" s="126" t="s">
        <v>533</v>
      </c>
      <c r="H56" s="276" t="s">
        <v>534</v>
      </c>
      <c r="I56" s="126" t="s">
        <v>18460</v>
      </c>
    </row>
    <row r="57" spans="1:9" ht="185.25">
      <c r="A57" s="126" t="str">
        <f t="shared" si="0"/>
        <v>InstructionsA60</v>
      </c>
      <c r="B57" s="126" t="s">
        <v>367</v>
      </c>
      <c r="C57" s="126" t="s">
        <v>535</v>
      </c>
      <c r="D57" s="126" t="s">
        <v>536</v>
      </c>
      <c r="E57" s="240" t="s">
        <v>537</v>
      </c>
      <c r="F57" s="241" t="s">
        <v>538</v>
      </c>
      <c r="G57" s="251" t="s">
        <v>539</v>
      </c>
      <c r="H57" s="276" t="s">
        <v>540</v>
      </c>
      <c r="I57" s="126" t="s">
        <v>18461</v>
      </c>
    </row>
    <row r="58" spans="1:9" ht="213.75">
      <c r="A58" s="126" t="str">
        <f t="shared" si="0"/>
        <v>InstructionsA61</v>
      </c>
      <c r="B58" s="126" t="s">
        <v>367</v>
      </c>
      <c r="C58" s="126" t="s">
        <v>541</v>
      </c>
      <c r="D58" s="126" t="s">
        <v>542</v>
      </c>
      <c r="E58" s="240" t="s">
        <v>543</v>
      </c>
      <c r="F58" s="241" t="s">
        <v>544</v>
      </c>
      <c r="G58" s="251" t="s">
        <v>545</v>
      </c>
      <c r="H58" s="276" t="s">
        <v>546</v>
      </c>
      <c r="I58" s="126" t="s">
        <v>18462</v>
      </c>
    </row>
    <row r="59" spans="1:9" ht="120">
      <c r="A59" s="126" t="str">
        <f>B59&amp;C59</f>
        <v>InstructionsA62</v>
      </c>
      <c r="B59" s="126" t="s">
        <v>367</v>
      </c>
      <c r="C59" s="126" t="s">
        <v>547</v>
      </c>
      <c r="D59" s="126" t="s">
        <v>548</v>
      </c>
      <c r="E59" s="274" t="s">
        <v>549</v>
      </c>
      <c r="F59" s="271" t="s">
        <v>550</v>
      </c>
      <c r="G59" s="251" t="s">
        <v>551</v>
      </c>
      <c r="H59" s="281" t="s">
        <v>552</v>
      </c>
      <c r="I59" s="126" t="s">
        <v>18463</v>
      </c>
    </row>
    <row r="60" spans="1:9" ht="42.75">
      <c r="A60" s="126" t="str">
        <f t="shared" si="0"/>
        <v>InstructionsA63</v>
      </c>
      <c r="B60" s="126" t="s">
        <v>367</v>
      </c>
      <c r="C60" s="126" t="s">
        <v>553</v>
      </c>
      <c r="D60" s="126" t="s">
        <v>554</v>
      </c>
      <c r="E60" s="240" t="s">
        <v>555</v>
      </c>
      <c r="F60" s="241" t="s">
        <v>556</v>
      </c>
      <c r="G60" s="126" t="s">
        <v>557</v>
      </c>
      <c r="H60" s="276" t="s">
        <v>558</v>
      </c>
      <c r="I60" s="126" t="s">
        <v>18464</v>
      </c>
    </row>
    <row r="61" spans="1:9" ht="28.5">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85.5">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71.25">
      <c r="A63" s="126" t="str">
        <f t="shared" si="4"/>
        <v>InstructionsA67</v>
      </c>
      <c r="B63" s="126" t="s">
        <v>367</v>
      </c>
      <c r="C63" s="126" t="s">
        <v>565</v>
      </c>
      <c r="D63" s="126" t="s">
        <v>19396</v>
      </c>
      <c r="E63" s="240" t="s">
        <v>19397</v>
      </c>
      <c r="F63" s="241" t="s">
        <v>19398</v>
      </c>
      <c r="G63" s="126" t="s">
        <v>19399</v>
      </c>
      <c r="H63" s="276" t="s">
        <v>19400</v>
      </c>
      <c r="I63" s="126" t="s">
        <v>19401</v>
      </c>
    </row>
    <row r="64" spans="1:9" ht="42.75">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128.25">
      <c r="A65" s="126" t="str">
        <f t="shared" si="5"/>
        <v>InstructionsA69</v>
      </c>
      <c r="B65" s="126" t="s">
        <v>367</v>
      </c>
      <c r="C65" s="126" t="s">
        <v>577</v>
      </c>
      <c r="D65" s="126" t="s">
        <v>19408</v>
      </c>
      <c r="E65" s="240" t="s">
        <v>19409</v>
      </c>
      <c r="F65" s="241" t="s">
        <v>19410</v>
      </c>
      <c r="G65" s="126" t="s">
        <v>19411</v>
      </c>
      <c r="H65" s="276" t="s">
        <v>19412</v>
      </c>
      <c r="I65" s="126" t="s">
        <v>19413</v>
      </c>
    </row>
    <row r="66" spans="1:9" ht="42.75">
      <c r="A66" s="126" t="str">
        <f t="shared" si="5"/>
        <v>InstructionsA70</v>
      </c>
      <c r="B66" s="126" t="s">
        <v>367</v>
      </c>
      <c r="C66" s="126" t="s">
        <v>583</v>
      </c>
      <c r="D66" s="126" t="s">
        <v>19414</v>
      </c>
      <c r="E66" s="240" t="s">
        <v>19415</v>
      </c>
      <c r="F66" s="241" t="s">
        <v>19416</v>
      </c>
      <c r="G66" s="126" t="s">
        <v>19417</v>
      </c>
      <c r="H66" s="276" t="s">
        <v>19418</v>
      </c>
      <c r="I66" s="126" t="s">
        <v>19419</v>
      </c>
    </row>
    <row r="67" spans="1:9" ht="42.75">
      <c r="A67" s="126" t="str">
        <f t="shared" si="5"/>
        <v>InstructionsA71</v>
      </c>
      <c r="B67" s="126" t="s">
        <v>367</v>
      </c>
      <c r="C67" s="126" t="s">
        <v>589</v>
      </c>
      <c r="D67" s="126" t="s">
        <v>19420</v>
      </c>
      <c r="E67" s="240" t="s">
        <v>19421</v>
      </c>
      <c r="F67" s="241" t="s">
        <v>19422</v>
      </c>
      <c r="G67" s="126" t="s">
        <v>19423</v>
      </c>
      <c r="H67" s="276" t="s">
        <v>19424</v>
      </c>
      <c r="I67" s="126" t="s">
        <v>19425</v>
      </c>
    </row>
    <row r="68" spans="1:9" ht="42.75">
      <c r="A68" s="126" t="str">
        <f t="shared" si="5"/>
        <v>InstructionsA72</v>
      </c>
      <c r="B68" s="126" t="s">
        <v>367</v>
      </c>
      <c r="C68" s="126" t="s">
        <v>595</v>
      </c>
      <c r="D68" s="126" t="s">
        <v>19426</v>
      </c>
      <c r="E68" s="240" t="s">
        <v>19427</v>
      </c>
      <c r="F68" s="241" t="s">
        <v>19428</v>
      </c>
      <c r="G68" s="126" t="s">
        <v>19429</v>
      </c>
      <c r="H68" s="276" t="s">
        <v>19430</v>
      </c>
      <c r="I68" s="126" t="s">
        <v>19431</v>
      </c>
    </row>
    <row r="69" spans="1:9" ht="42.75">
      <c r="A69" s="126" t="str">
        <f t="shared" si="5"/>
        <v>InstructionsA73</v>
      </c>
      <c r="B69" s="126" t="s">
        <v>367</v>
      </c>
      <c r="C69" s="126" t="s">
        <v>601</v>
      </c>
      <c r="D69" s="126" t="s">
        <v>19432</v>
      </c>
      <c r="E69" s="240" t="s">
        <v>19433</v>
      </c>
      <c r="F69" s="241" t="s">
        <v>19434</v>
      </c>
      <c r="G69" s="126" t="s">
        <v>19435</v>
      </c>
      <c r="H69" s="276" t="s">
        <v>19436</v>
      </c>
      <c r="I69" s="126" t="s">
        <v>19437</v>
      </c>
    </row>
    <row r="70" spans="1:9" ht="71.25">
      <c r="A70" s="126" t="str">
        <f t="shared" si="5"/>
        <v>InstructionsA74</v>
      </c>
      <c r="B70" s="126" t="s">
        <v>367</v>
      </c>
      <c r="C70" s="126" t="s">
        <v>19469</v>
      </c>
      <c r="D70" s="126" t="s">
        <v>19438</v>
      </c>
      <c r="E70" s="240" t="s">
        <v>19439</v>
      </c>
      <c r="F70" s="241" t="s">
        <v>19440</v>
      </c>
      <c r="G70" s="126" t="s">
        <v>19441</v>
      </c>
      <c r="H70" s="276" t="s">
        <v>19442</v>
      </c>
      <c r="I70" s="126" t="s">
        <v>19443</v>
      </c>
    </row>
    <row r="71" spans="1:9" ht="242.25">
      <c r="A71" s="126" t="str">
        <f t="shared" si="5"/>
        <v>InstructionsA75</v>
      </c>
      <c r="B71" s="126" t="s">
        <v>367</v>
      </c>
      <c r="C71" s="126" t="s">
        <v>19470</v>
      </c>
      <c r="D71" s="126" t="s">
        <v>19444</v>
      </c>
      <c r="E71" s="240" t="s">
        <v>19445</v>
      </c>
      <c r="F71" s="241" t="s">
        <v>19446</v>
      </c>
      <c r="G71" s="126" t="s">
        <v>19447</v>
      </c>
      <c r="H71" s="276" t="s">
        <v>19448</v>
      </c>
      <c r="I71" s="126" t="s">
        <v>19449</v>
      </c>
    </row>
    <row r="72" spans="1:9" ht="85.5">
      <c r="A72" s="126" t="str">
        <f t="shared" si="5"/>
        <v>InstructionsA76</v>
      </c>
      <c r="B72" s="126" t="s">
        <v>367</v>
      </c>
      <c r="C72" s="126" t="s">
        <v>19471</v>
      </c>
      <c r="D72" s="126" t="s">
        <v>19450</v>
      </c>
      <c r="E72" s="240" t="s">
        <v>19451</v>
      </c>
      <c r="F72" s="241" t="s">
        <v>19452</v>
      </c>
      <c r="G72" s="126" t="s">
        <v>19453</v>
      </c>
      <c r="H72" s="276" t="s">
        <v>19454</v>
      </c>
      <c r="I72" s="126" t="s">
        <v>19455</v>
      </c>
    </row>
    <row r="73" spans="1:9" ht="142.5">
      <c r="A73" s="126" t="str">
        <f t="shared" si="5"/>
        <v>InstructionsA77</v>
      </c>
      <c r="B73" s="126" t="s">
        <v>367</v>
      </c>
      <c r="C73" s="126" t="s">
        <v>19472</v>
      </c>
      <c r="D73" s="126" t="s">
        <v>19456</v>
      </c>
      <c r="E73" s="240" t="s">
        <v>19457</v>
      </c>
      <c r="F73" s="241" t="s">
        <v>19458</v>
      </c>
      <c r="G73" s="126" t="s">
        <v>19459</v>
      </c>
      <c r="H73" s="276" t="s">
        <v>19460</v>
      </c>
      <c r="I73" s="126" t="s">
        <v>19461</v>
      </c>
    </row>
    <row r="74" spans="1:9" ht="42.75">
      <c r="A74" s="126" t="str">
        <f t="shared" si="5"/>
        <v>InstructionsA78</v>
      </c>
      <c r="B74" s="126" t="s">
        <v>367</v>
      </c>
      <c r="C74" s="126" t="s">
        <v>19473</v>
      </c>
      <c r="D74" s="126" t="s">
        <v>19462</v>
      </c>
      <c r="E74" s="240" t="s">
        <v>19463</v>
      </c>
      <c r="F74" s="241" t="s">
        <v>19464</v>
      </c>
      <c r="G74" s="126" t="s">
        <v>19465</v>
      </c>
      <c r="H74" s="276" t="s">
        <v>19466</v>
      </c>
      <c r="I74" s="126" t="s">
        <v>19467</v>
      </c>
    </row>
    <row r="75" spans="1:9" ht="199.5">
      <c r="A75" s="126" t="str">
        <f>B75&amp;C75</f>
        <v>InstructionsA80</v>
      </c>
      <c r="B75" s="126" t="s">
        <v>367</v>
      </c>
      <c r="C75" s="126" t="s">
        <v>19474</v>
      </c>
      <c r="D75" s="126" t="s">
        <v>560</v>
      </c>
      <c r="E75" s="240" t="s">
        <v>561</v>
      </c>
      <c r="F75" s="241" t="s">
        <v>562</v>
      </c>
      <c r="G75" s="126" t="s">
        <v>563</v>
      </c>
      <c r="H75" s="279" t="s">
        <v>564</v>
      </c>
      <c r="I75" s="126" t="s">
        <v>18465</v>
      </c>
    </row>
    <row r="76" spans="1:9" ht="28.5">
      <c r="A76" s="126" t="str">
        <f t="shared" si="0"/>
        <v>InstructionsA82</v>
      </c>
      <c r="B76" s="126" t="s">
        <v>367</v>
      </c>
      <c r="C76" s="126" t="s">
        <v>19475</v>
      </c>
      <c r="D76" s="126" t="s">
        <v>566</v>
      </c>
      <c r="E76" s="240" t="s">
        <v>567</v>
      </c>
      <c r="F76" s="241" t="s">
        <v>568</v>
      </c>
      <c r="G76" s="126" t="s">
        <v>569</v>
      </c>
      <c r="H76" s="279" t="s">
        <v>570</v>
      </c>
      <c r="I76" s="126" t="s">
        <v>18467</v>
      </c>
    </row>
    <row r="77" spans="1:9" ht="327.75">
      <c r="A77" s="126" t="str">
        <f t="shared" si="0"/>
        <v>InstructionsA83</v>
      </c>
      <c r="B77" s="126" t="s">
        <v>367</v>
      </c>
      <c r="C77" s="126" t="s">
        <v>19476</v>
      </c>
      <c r="D77" s="126" t="s">
        <v>572</v>
      </c>
      <c r="E77" s="240" t="s">
        <v>573</v>
      </c>
      <c r="F77" s="241" t="s">
        <v>574</v>
      </c>
      <c r="G77" s="251" t="s">
        <v>575</v>
      </c>
      <c r="H77" s="276" t="s">
        <v>576</v>
      </c>
      <c r="I77" s="126" t="s">
        <v>18473</v>
      </c>
    </row>
    <row r="78" spans="1:9" ht="185.25">
      <c r="A78" s="126" t="str">
        <f t="shared" si="0"/>
        <v>InstructionsA84</v>
      </c>
      <c r="B78" s="126" t="s">
        <v>367</v>
      </c>
      <c r="C78" s="126" t="s">
        <v>19477</v>
      </c>
      <c r="D78" s="126" t="s">
        <v>578</v>
      </c>
      <c r="E78" s="240" t="s">
        <v>579</v>
      </c>
      <c r="F78" s="241" t="s">
        <v>580</v>
      </c>
      <c r="G78" s="251" t="s">
        <v>581</v>
      </c>
      <c r="H78" s="276" t="s">
        <v>582</v>
      </c>
      <c r="I78" s="126" t="s">
        <v>18468</v>
      </c>
    </row>
    <row r="79" spans="1:9" ht="156.75">
      <c r="A79" s="126" t="str">
        <f t="shared" si="0"/>
        <v>InstructionsA85</v>
      </c>
      <c r="B79" s="126" t="s">
        <v>367</v>
      </c>
      <c r="C79" s="126" t="s">
        <v>19478</v>
      </c>
      <c r="D79" s="126" t="s">
        <v>584</v>
      </c>
      <c r="E79" s="240" t="s">
        <v>585</v>
      </c>
      <c r="F79" s="241" t="s">
        <v>586</v>
      </c>
      <c r="G79" s="251" t="s">
        <v>587</v>
      </c>
      <c r="H79" s="276" t="s">
        <v>588</v>
      </c>
      <c r="I79" s="126" t="s">
        <v>18469</v>
      </c>
    </row>
    <row r="80" spans="1:9" ht="327.75">
      <c r="A80" s="126" t="str">
        <f t="shared" si="0"/>
        <v>InstructionsA86</v>
      </c>
      <c r="B80" s="126" t="s">
        <v>367</v>
      </c>
      <c r="C80" s="126" t="s">
        <v>19479</v>
      </c>
      <c r="D80" s="126" t="s">
        <v>590</v>
      </c>
      <c r="E80" s="240" t="s">
        <v>591</v>
      </c>
      <c r="F80" s="241" t="s">
        <v>592</v>
      </c>
      <c r="G80" s="251" t="s">
        <v>593</v>
      </c>
      <c r="H80" s="276" t="s">
        <v>594</v>
      </c>
      <c r="I80" s="126" t="s">
        <v>18470</v>
      </c>
    </row>
    <row r="81" spans="1:9" ht="114">
      <c r="A81" s="126" t="str">
        <f t="shared" si="0"/>
        <v>InstructionsA87</v>
      </c>
      <c r="B81" s="126" t="s">
        <v>367</v>
      </c>
      <c r="C81" s="126" t="s">
        <v>19480</v>
      </c>
      <c r="D81" s="126" t="s">
        <v>596</v>
      </c>
      <c r="E81" s="240" t="s">
        <v>597</v>
      </c>
      <c r="F81" s="241" t="s">
        <v>598</v>
      </c>
      <c r="G81" s="251" t="s">
        <v>599</v>
      </c>
      <c r="H81" s="276" t="s">
        <v>600</v>
      </c>
      <c r="I81" s="126" t="s">
        <v>18471</v>
      </c>
    </row>
    <row r="82" spans="1:9" ht="57">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c r="A96" s="126" t="str">
        <f t="shared" si="7"/>
        <v>DefinitionsB15</v>
      </c>
      <c r="B96" s="126" t="s">
        <v>607</v>
      </c>
      <c r="C96" s="126" t="s">
        <v>682</v>
      </c>
      <c r="D96" s="246" t="s">
        <v>660</v>
      </c>
      <c r="E96" s="246" t="s">
        <v>661</v>
      </c>
      <c r="F96" s="254" t="s">
        <v>662</v>
      </c>
      <c r="G96" s="255" t="s">
        <v>663</v>
      </c>
      <c r="H96" s="276" t="s">
        <v>664</v>
      </c>
      <c r="I96" s="188" t="s">
        <v>18487</v>
      </c>
    </row>
    <row r="97" spans="1:9">
      <c r="A97" s="126" t="str">
        <f t="shared" si="7"/>
        <v>DefinitionsB16</v>
      </c>
      <c r="B97" s="126" t="s">
        <v>607</v>
      </c>
      <c r="C97" s="126" t="s">
        <v>688</v>
      </c>
      <c r="D97" s="246" t="s">
        <v>666</v>
      </c>
      <c r="E97" s="246" t="s">
        <v>667</v>
      </c>
      <c r="F97" s="254" t="s">
        <v>668</v>
      </c>
      <c r="G97" s="256" t="s">
        <v>669</v>
      </c>
      <c r="H97" s="276" t="s">
        <v>18485</v>
      </c>
      <c r="I97" s="188" t="s">
        <v>18488</v>
      </c>
    </row>
    <row r="98" spans="1:9">
      <c r="A98" s="126" t="str">
        <f t="shared" si="7"/>
        <v>DefinitionsB17</v>
      </c>
      <c r="B98" s="126" t="s">
        <v>607</v>
      </c>
      <c r="C98" s="126" t="s">
        <v>691</v>
      </c>
      <c r="D98" s="246" t="s">
        <v>19856</v>
      </c>
      <c r="E98" s="246" t="s">
        <v>19857</v>
      </c>
      <c r="F98" s="254" t="s">
        <v>19868</v>
      </c>
      <c r="G98" s="256" t="s">
        <v>19858</v>
      </c>
      <c r="H98" s="280" t="s">
        <v>19869</v>
      </c>
      <c r="I98" s="246" t="s">
        <v>19859</v>
      </c>
    </row>
    <row r="99" spans="1:9">
      <c r="A99" s="126" t="str">
        <f t="shared" si="7"/>
        <v>DefinitionsB18</v>
      </c>
      <c r="B99" s="126" t="s">
        <v>607</v>
      </c>
      <c r="C99" s="126" t="s">
        <v>697</v>
      </c>
      <c r="D99" s="246" t="s">
        <v>19309</v>
      </c>
      <c r="E99" s="246" t="s">
        <v>19554</v>
      </c>
      <c r="F99" s="246" t="s">
        <v>19965</v>
      </c>
      <c r="G99" s="246" t="s">
        <v>19555</v>
      </c>
      <c r="H99" s="246" t="s">
        <v>19556</v>
      </c>
      <c r="I99" s="246" t="s">
        <v>19557</v>
      </c>
    </row>
    <row r="100" spans="1:9">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7">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ht="27">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2.7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5.5">
      <c r="A111" s="126" t="str">
        <f t="shared" si="7"/>
        <v>DefinitionsC3</v>
      </c>
      <c r="B111" s="126" t="s">
        <v>607</v>
      </c>
      <c r="C111" s="126" t="s">
        <v>727</v>
      </c>
      <c r="D111" s="126" t="s">
        <v>728</v>
      </c>
      <c r="E111" s="240" t="s">
        <v>729</v>
      </c>
      <c r="F111" s="241" t="s">
        <v>730</v>
      </c>
      <c r="G111" s="126" t="s">
        <v>731</v>
      </c>
      <c r="H111" s="276" t="s">
        <v>732</v>
      </c>
      <c r="I111" s="126" t="s">
        <v>18494</v>
      </c>
    </row>
    <row r="112" spans="1:9" ht="71.25">
      <c r="A112" s="126" t="str">
        <f t="shared" si="7"/>
        <v>DefinitionsC4</v>
      </c>
      <c r="B112" s="126" t="s">
        <v>607</v>
      </c>
      <c r="C112" s="126" t="s">
        <v>733</v>
      </c>
      <c r="D112" s="126" t="s">
        <v>734</v>
      </c>
      <c r="E112" s="244" t="s">
        <v>735</v>
      </c>
      <c r="F112" s="241" t="s">
        <v>736</v>
      </c>
      <c r="G112" s="248" t="s">
        <v>737</v>
      </c>
      <c r="H112" s="276" t="s">
        <v>738</v>
      </c>
      <c r="I112" s="289" t="s">
        <v>18490</v>
      </c>
    </row>
    <row r="113" spans="1:9" ht="213.75">
      <c r="A113" s="126" t="str">
        <f t="shared" si="7"/>
        <v>DefinitionsC5</v>
      </c>
      <c r="B113" s="126" t="s">
        <v>607</v>
      </c>
      <c r="C113" s="126" t="s">
        <v>739</v>
      </c>
      <c r="D113" s="126" t="s">
        <v>740</v>
      </c>
      <c r="E113" s="240" t="s">
        <v>741</v>
      </c>
      <c r="F113" s="241" t="s">
        <v>742</v>
      </c>
      <c r="G113" s="126" t="s">
        <v>743</v>
      </c>
      <c r="H113" s="276" t="s">
        <v>744</v>
      </c>
      <c r="I113" s="126" t="s">
        <v>18495</v>
      </c>
    </row>
    <row r="114" spans="1:9" ht="128.25">
      <c r="A114" s="126" t="str">
        <f t="shared" si="7"/>
        <v>DefinitionsC6</v>
      </c>
      <c r="B114" s="126" t="s">
        <v>607</v>
      </c>
      <c r="C114" s="126" t="s">
        <v>745</v>
      </c>
      <c r="D114" s="126" t="s">
        <v>19314</v>
      </c>
      <c r="E114" s="240" t="s">
        <v>19344</v>
      </c>
      <c r="F114" s="241" t="s">
        <v>19899</v>
      </c>
      <c r="G114" s="126" t="s">
        <v>19345</v>
      </c>
      <c r="H114" s="276" t="s">
        <v>19346</v>
      </c>
      <c r="I114" s="126" t="s">
        <v>19347</v>
      </c>
    </row>
    <row r="115" spans="1:9" ht="185.25">
      <c r="A115" s="126" t="str">
        <f t="shared" si="7"/>
        <v>DefinitionsC7</v>
      </c>
      <c r="B115" s="126" t="s">
        <v>607</v>
      </c>
      <c r="C115" s="126" t="s">
        <v>751</v>
      </c>
      <c r="D115" s="126" t="s">
        <v>746</v>
      </c>
      <c r="E115" s="240" t="s">
        <v>747</v>
      </c>
      <c r="F115" s="241" t="s">
        <v>748</v>
      </c>
      <c r="G115" s="126" t="s">
        <v>749</v>
      </c>
      <c r="H115" s="276" t="s">
        <v>750</v>
      </c>
      <c r="I115" s="126" t="s">
        <v>18496</v>
      </c>
    </row>
    <row r="116" spans="1:9" ht="156.75">
      <c r="A116" s="126" t="str">
        <f t="shared" si="7"/>
        <v>DefinitionsC8</v>
      </c>
      <c r="B116" s="126" t="s">
        <v>607</v>
      </c>
      <c r="C116" s="126" t="s">
        <v>757</v>
      </c>
      <c r="D116" s="126" t="s">
        <v>752</v>
      </c>
      <c r="E116" s="240" t="s">
        <v>753</v>
      </c>
      <c r="F116" s="241" t="s">
        <v>754</v>
      </c>
      <c r="G116" s="126" t="s">
        <v>755</v>
      </c>
      <c r="H116" s="276" t="s">
        <v>756</v>
      </c>
      <c r="I116" s="126" t="s">
        <v>18499</v>
      </c>
    </row>
    <row r="117" spans="1:9" ht="128.25">
      <c r="A117" s="126" t="str">
        <f t="shared" si="7"/>
        <v>DefinitionsC9</v>
      </c>
      <c r="B117" s="126" t="s">
        <v>607</v>
      </c>
      <c r="C117" s="126" t="s">
        <v>763</v>
      </c>
      <c r="D117" s="347" t="s">
        <v>19317</v>
      </c>
      <c r="E117" s="244" t="s">
        <v>19356</v>
      </c>
      <c r="F117" s="375" t="s">
        <v>19357</v>
      </c>
      <c r="G117" s="376" t="s">
        <v>19358</v>
      </c>
      <c r="H117" s="276" t="s">
        <v>19359</v>
      </c>
      <c r="I117" s="126" t="s">
        <v>19360</v>
      </c>
    </row>
    <row r="118" spans="1:9" ht="114">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56.75">
      <c r="A119" s="126" t="str">
        <f t="shared" si="7"/>
        <v>DefinitionsC11</v>
      </c>
      <c r="B119" s="126" t="s">
        <v>607</v>
      </c>
      <c r="C119" s="126" t="s">
        <v>770</v>
      </c>
      <c r="D119" s="126" t="s">
        <v>758</v>
      </c>
      <c r="E119" s="240" t="s">
        <v>759</v>
      </c>
      <c r="F119" s="241" t="s">
        <v>760</v>
      </c>
      <c r="G119" s="126" t="s">
        <v>761</v>
      </c>
      <c r="H119" s="276" t="s">
        <v>762</v>
      </c>
      <c r="I119" s="126" t="s">
        <v>18498</v>
      </c>
    </row>
    <row r="120" spans="1:9" ht="71.25">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71">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42.25">
      <c r="A122" s="126" t="str">
        <f t="shared" si="7"/>
        <v>DefinitionsC14</v>
      </c>
      <c r="B122" s="126" t="s">
        <v>607</v>
      </c>
      <c r="C122" s="126" t="s">
        <v>783</v>
      </c>
      <c r="D122" s="126" t="s">
        <v>765</v>
      </c>
      <c r="E122" s="240" t="s">
        <v>766</v>
      </c>
      <c r="F122" s="241" t="s">
        <v>767</v>
      </c>
      <c r="G122" s="126" t="s">
        <v>768</v>
      </c>
      <c r="H122" s="276" t="s">
        <v>769</v>
      </c>
      <c r="I122" s="126" t="s">
        <v>18500</v>
      </c>
    </row>
    <row r="123" spans="1:9" ht="41.4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4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56.75">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42.5">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99.5">
      <c r="A127" s="126" t="str">
        <f t="shared" si="7"/>
        <v>DefinitionsC19</v>
      </c>
      <c r="B127" s="126" t="s">
        <v>607</v>
      </c>
      <c r="C127" s="126" t="s">
        <v>803</v>
      </c>
      <c r="D127" s="246" t="s">
        <v>19980</v>
      </c>
      <c r="E127" s="247" t="s">
        <v>19982</v>
      </c>
      <c r="F127" s="254" t="s">
        <v>19981</v>
      </c>
      <c r="G127" s="256" t="s">
        <v>19983</v>
      </c>
      <c r="H127" s="280" t="s">
        <v>19984</v>
      </c>
      <c r="I127" s="246" t="s">
        <v>19985</v>
      </c>
    </row>
    <row r="128" spans="1:9" ht="71.25">
      <c r="A128" s="126" t="str">
        <f t="shared" si="7"/>
        <v>DefinitionsC20</v>
      </c>
      <c r="B128" s="126" t="s">
        <v>607</v>
      </c>
      <c r="C128" s="126" t="s">
        <v>809</v>
      </c>
      <c r="D128" s="126" t="s">
        <v>784</v>
      </c>
      <c r="E128" s="240" t="s">
        <v>785</v>
      </c>
      <c r="F128" s="241" t="s">
        <v>786</v>
      </c>
      <c r="G128" s="126" t="s">
        <v>787</v>
      </c>
      <c r="H128" s="276" t="s">
        <v>788</v>
      </c>
      <c r="I128" s="126" t="s">
        <v>18501</v>
      </c>
    </row>
    <row r="129" spans="1:9" ht="242.25">
      <c r="A129" s="126" t="str">
        <f t="shared" si="7"/>
        <v>DefinitionsC21</v>
      </c>
      <c r="B129" s="126" t="s">
        <v>607</v>
      </c>
      <c r="C129" s="126" t="s">
        <v>815</v>
      </c>
      <c r="D129" s="126" t="s">
        <v>19320</v>
      </c>
      <c r="E129" s="244" t="s">
        <v>19986</v>
      </c>
      <c r="F129" s="385" t="s">
        <v>19987</v>
      </c>
      <c r="G129" s="386" t="s">
        <v>19988</v>
      </c>
      <c r="H129" s="276" t="s">
        <v>19989</v>
      </c>
      <c r="I129" s="246" t="s">
        <v>19990</v>
      </c>
    </row>
    <row r="130" spans="1:9" ht="71.25">
      <c r="A130" s="126" t="str">
        <f t="shared" si="7"/>
        <v>DefinitionsC22</v>
      </c>
      <c r="B130" s="126" t="s">
        <v>607</v>
      </c>
      <c r="C130" s="126" t="s">
        <v>19310</v>
      </c>
      <c r="D130" s="126" t="s">
        <v>791</v>
      </c>
      <c r="E130" s="240" t="s">
        <v>792</v>
      </c>
      <c r="F130" s="241" t="s">
        <v>793</v>
      </c>
      <c r="G130" s="126" t="s">
        <v>794</v>
      </c>
      <c r="H130" s="276" t="s">
        <v>795</v>
      </c>
      <c r="I130" s="126" t="s">
        <v>18502</v>
      </c>
    </row>
    <row r="131" spans="1:9" ht="99.75">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85">
      <c r="A132" s="126" t="str">
        <f t="shared" si="7"/>
        <v>DefinitionsC24</v>
      </c>
      <c r="B132" s="126" t="s">
        <v>607</v>
      </c>
      <c r="C132" s="126" t="s">
        <v>19312</v>
      </c>
      <c r="D132" s="126" t="s">
        <v>798</v>
      </c>
      <c r="E132" s="240" t="s">
        <v>799</v>
      </c>
      <c r="F132" s="241" t="s">
        <v>800</v>
      </c>
      <c r="G132" s="126" t="s">
        <v>801</v>
      </c>
      <c r="H132" s="276" t="s">
        <v>802</v>
      </c>
      <c r="I132" s="126" t="s">
        <v>18504</v>
      </c>
    </row>
    <row r="133" spans="1:9" ht="270.75">
      <c r="A133" s="126" t="str">
        <f t="shared" si="7"/>
        <v>DefinitionsC25</v>
      </c>
      <c r="B133" s="126" t="s">
        <v>607</v>
      </c>
      <c r="C133" s="126" t="s">
        <v>19313</v>
      </c>
      <c r="D133" s="126" t="s">
        <v>804</v>
      </c>
      <c r="E133" s="240" t="s">
        <v>805</v>
      </c>
      <c r="F133" s="241" t="s">
        <v>806</v>
      </c>
      <c r="G133" s="248" t="s">
        <v>807</v>
      </c>
      <c r="H133" s="276" t="s">
        <v>808</v>
      </c>
      <c r="I133" s="126" t="s">
        <v>18505</v>
      </c>
    </row>
    <row r="134" spans="1:9" ht="142.5">
      <c r="A134" s="126" t="str">
        <f t="shared" si="7"/>
        <v>DefinitionsC26</v>
      </c>
      <c r="B134" s="126" t="s">
        <v>607</v>
      </c>
      <c r="C134" s="126" t="s">
        <v>19373</v>
      </c>
      <c r="D134" s="246" t="s">
        <v>810</v>
      </c>
      <c r="E134" s="247" t="s">
        <v>811</v>
      </c>
      <c r="F134" s="254" t="s">
        <v>812</v>
      </c>
      <c r="G134" s="255" t="s">
        <v>813</v>
      </c>
      <c r="H134" s="276" t="s">
        <v>814</v>
      </c>
      <c r="I134" s="126" t="s">
        <v>18506</v>
      </c>
    </row>
    <row r="135" spans="1:9" ht="99.75">
      <c r="A135" s="126" t="str">
        <f t="shared" si="7"/>
        <v>DefinitionsC27</v>
      </c>
      <c r="B135" s="126" t="s">
        <v>607</v>
      </c>
      <c r="C135" s="126" t="s">
        <v>19870</v>
      </c>
      <c r="D135" s="126" t="s">
        <v>816</v>
      </c>
      <c r="E135" s="240" t="s">
        <v>817</v>
      </c>
      <c r="F135" s="241" t="s">
        <v>818</v>
      </c>
      <c r="G135" s="126" t="s">
        <v>819</v>
      </c>
      <c r="H135" s="276" t="s">
        <v>820</v>
      </c>
      <c r="I135" s="126" t="s">
        <v>18507</v>
      </c>
    </row>
    <row r="136" spans="1:9" ht="28.5">
      <c r="A136" s="126" t="str">
        <f t="shared" si="7"/>
        <v>DeclarationD2</v>
      </c>
      <c r="B136" s="126" t="s">
        <v>821</v>
      </c>
      <c r="C136" s="126" t="s">
        <v>822</v>
      </c>
      <c r="D136" s="246" t="s">
        <v>823</v>
      </c>
      <c r="E136" s="246" t="s">
        <v>824</v>
      </c>
      <c r="F136" s="253" t="s">
        <v>825</v>
      </c>
      <c r="G136" s="258" t="s">
        <v>826</v>
      </c>
      <c r="H136" s="276" t="s">
        <v>827</v>
      </c>
      <c r="I136" s="188" t="s">
        <v>18509</v>
      </c>
    </row>
    <row r="137" spans="1:9" ht="28.5">
      <c r="A137" s="126" t="str">
        <f t="shared" si="7"/>
        <v>DeclarationF3</v>
      </c>
      <c r="B137" s="126" t="s">
        <v>821</v>
      </c>
      <c r="C137" s="126" t="s">
        <v>828</v>
      </c>
      <c r="D137" s="126" t="s">
        <v>829</v>
      </c>
      <c r="E137" s="240" t="s">
        <v>830</v>
      </c>
      <c r="F137" s="241" t="s">
        <v>831</v>
      </c>
      <c r="G137" s="126" t="s">
        <v>832</v>
      </c>
      <c r="H137" s="276" t="s">
        <v>833</v>
      </c>
      <c r="I137" s="126" t="s">
        <v>18510</v>
      </c>
    </row>
    <row r="138" spans="1:9" ht="28.5">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5">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75">
      <c r="A143" s="126" t="str">
        <f t="shared" si="7"/>
        <v>DeclarationB8</v>
      </c>
      <c r="B143" s="126" t="s">
        <v>821</v>
      </c>
      <c r="C143" s="126" t="s">
        <v>643</v>
      </c>
      <c r="D143" s="126" t="s">
        <v>859</v>
      </c>
      <c r="E143" s="240" t="s">
        <v>860</v>
      </c>
      <c r="F143" s="241" t="s">
        <v>861</v>
      </c>
      <c r="G143" s="126" t="s">
        <v>862</v>
      </c>
      <c r="H143" s="276" t="s">
        <v>863</v>
      </c>
      <c r="I143" s="126" t="s">
        <v>18515</v>
      </c>
    </row>
    <row r="144" spans="1:9" ht="15.75">
      <c r="A144" s="126" t="str">
        <f t="shared" si="7"/>
        <v>DeclarationB9</v>
      </c>
      <c r="B144" s="126" t="s">
        <v>821</v>
      </c>
      <c r="C144" s="126" t="s">
        <v>649</v>
      </c>
      <c r="D144" s="126" t="s">
        <v>864</v>
      </c>
      <c r="E144" s="240" t="s">
        <v>865</v>
      </c>
      <c r="F144" s="241" t="s">
        <v>866</v>
      </c>
      <c r="G144" s="126" t="s">
        <v>867</v>
      </c>
      <c r="H144" s="276" t="s">
        <v>868</v>
      </c>
      <c r="I144" s="126" t="s">
        <v>18516</v>
      </c>
    </row>
    <row r="145" spans="1:9" ht="28.5">
      <c r="A145" s="126" t="str">
        <f t="shared" si="7"/>
        <v>DeclarationB10</v>
      </c>
      <c r="B145" s="126" t="s">
        <v>821</v>
      </c>
      <c r="C145" s="126" t="s">
        <v>654</v>
      </c>
      <c r="D145" s="126" t="s">
        <v>869</v>
      </c>
      <c r="E145" s="240" t="s">
        <v>870</v>
      </c>
      <c r="F145" s="241" t="s">
        <v>871</v>
      </c>
      <c r="G145" s="126" t="s">
        <v>872</v>
      </c>
      <c r="H145" s="276" t="s">
        <v>873</v>
      </c>
      <c r="I145" s="126" t="s">
        <v>18517</v>
      </c>
    </row>
    <row r="146" spans="1:9" ht="28.5">
      <c r="A146" s="126" t="str">
        <f t="shared" si="7"/>
        <v>DeclarationB10A</v>
      </c>
      <c r="B146" s="126" t="s">
        <v>821</v>
      </c>
      <c r="C146" s="126" t="s">
        <v>874</v>
      </c>
      <c r="D146" s="126" t="s">
        <v>869</v>
      </c>
      <c r="E146" s="240" t="s">
        <v>870</v>
      </c>
      <c r="F146" s="241" t="s">
        <v>875</v>
      </c>
      <c r="G146" s="126" t="s">
        <v>872</v>
      </c>
      <c r="H146" s="276" t="s">
        <v>873</v>
      </c>
      <c r="I146" s="126" t="s">
        <v>18517</v>
      </c>
    </row>
    <row r="147" spans="1:9" ht="28.5">
      <c r="A147" s="126" t="str">
        <f t="shared" si="7"/>
        <v>DeclarationB10C</v>
      </c>
      <c r="B147" s="126" t="s">
        <v>821</v>
      </c>
      <c r="C147" s="126" t="s">
        <v>876</v>
      </c>
      <c r="D147" s="126" t="s">
        <v>877</v>
      </c>
      <c r="E147" s="240" t="s">
        <v>878</v>
      </c>
      <c r="F147" s="241" t="s">
        <v>879</v>
      </c>
      <c r="G147" s="126" t="s">
        <v>880</v>
      </c>
      <c r="H147" s="276" t="s">
        <v>881</v>
      </c>
      <c r="I147" s="126" t="s">
        <v>18518</v>
      </c>
    </row>
    <row r="148" spans="1:9" ht="28.5">
      <c r="A148" s="126" t="str">
        <f t="shared" si="7"/>
        <v>DeclarationB10B</v>
      </c>
      <c r="B148" s="126" t="s">
        <v>821</v>
      </c>
      <c r="C148" s="126" t="s">
        <v>882</v>
      </c>
      <c r="D148" s="126" t="s">
        <v>883</v>
      </c>
      <c r="E148" s="240" t="s">
        <v>884</v>
      </c>
      <c r="F148" s="241" t="s">
        <v>885</v>
      </c>
      <c r="G148" s="126" t="s">
        <v>886</v>
      </c>
      <c r="H148" s="276" t="s">
        <v>887</v>
      </c>
      <c r="I148" s="126" t="s">
        <v>18519</v>
      </c>
    </row>
    <row r="149" spans="1:9" ht="28.5">
      <c r="A149" s="126" t="str">
        <f t="shared" si="7"/>
        <v>DeclarationD11</v>
      </c>
      <c r="B149" s="126" t="s">
        <v>821</v>
      </c>
      <c r="C149" s="126" t="s">
        <v>888</v>
      </c>
      <c r="D149" s="126" t="s">
        <v>889</v>
      </c>
      <c r="E149" s="240" t="s">
        <v>890</v>
      </c>
      <c r="F149" s="241" t="s">
        <v>891</v>
      </c>
      <c r="G149" s="126" t="s">
        <v>892</v>
      </c>
      <c r="H149" s="276" t="s">
        <v>893</v>
      </c>
      <c r="I149" s="126" t="s">
        <v>18520</v>
      </c>
    </row>
    <row r="150" spans="1:9" ht="42.75">
      <c r="A150" s="126" t="str">
        <f t="shared" si="7"/>
        <v>DeclarationB12</v>
      </c>
      <c r="B150" s="126" t="s">
        <v>821</v>
      </c>
      <c r="C150" s="126" t="s">
        <v>18612</v>
      </c>
      <c r="D150" s="246" t="s">
        <v>18611</v>
      </c>
      <c r="E150" s="247" t="s">
        <v>19906</v>
      </c>
      <c r="F150" s="253" t="s">
        <v>19905</v>
      </c>
      <c r="G150" s="246" t="s">
        <v>19907</v>
      </c>
      <c r="H150" s="280" t="s">
        <v>19908</v>
      </c>
      <c r="I150" s="246" t="s">
        <v>19909</v>
      </c>
    </row>
    <row r="151" spans="1:9" ht="28.5">
      <c r="A151" s="126" t="str">
        <f t="shared" ref="A151:A214" si="10">B151&amp;C151</f>
        <v>DeclarationB14</v>
      </c>
      <c r="B151" s="126" t="s">
        <v>821</v>
      </c>
      <c r="C151" s="126" t="s">
        <v>18613</v>
      </c>
      <c r="H151" s="276"/>
      <c r="I151" s="126"/>
    </row>
    <row r="152" spans="1:9" ht="28.5">
      <c r="A152" s="126" t="str">
        <f t="shared" si="10"/>
        <v>DeclarationB16</v>
      </c>
      <c r="B152" s="126" t="s">
        <v>821</v>
      </c>
      <c r="C152" s="126" t="s">
        <v>18599</v>
      </c>
      <c r="D152" s="126" t="s">
        <v>894</v>
      </c>
      <c r="E152" s="240" t="s">
        <v>895</v>
      </c>
      <c r="F152" s="241" t="s">
        <v>896</v>
      </c>
      <c r="G152" s="126" t="s">
        <v>897</v>
      </c>
      <c r="H152" s="276" t="s">
        <v>898</v>
      </c>
      <c r="I152" s="126" t="s">
        <v>18521</v>
      </c>
    </row>
    <row r="153" spans="1:9" ht="28.5">
      <c r="A153" s="126" t="str">
        <f t="shared" si="10"/>
        <v>DeclarationB17</v>
      </c>
      <c r="B153" s="126" t="s">
        <v>821</v>
      </c>
      <c r="C153" s="126" t="s">
        <v>18600</v>
      </c>
      <c r="D153" s="126" t="s">
        <v>899</v>
      </c>
      <c r="E153" s="240" t="s">
        <v>900</v>
      </c>
      <c r="F153" s="241" t="s">
        <v>901</v>
      </c>
      <c r="G153" s="126" t="s">
        <v>902</v>
      </c>
      <c r="H153" s="276" t="s">
        <v>903</v>
      </c>
      <c r="I153" s="126" t="s">
        <v>18522</v>
      </c>
    </row>
    <row r="154" spans="1:9" ht="28.5">
      <c r="A154" s="126" t="str">
        <f t="shared" si="10"/>
        <v>DeclarationB18</v>
      </c>
      <c r="B154" s="126" t="s">
        <v>821</v>
      </c>
      <c r="C154" s="126" t="s">
        <v>18601</v>
      </c>
      <c r="D154" s="126" t="s">
        <v>904</v>
      </c>
      <c r="E154" s="240" t="s">
        <v>905</v>
      </c>
      <c r="F154" s="241" t="s">
        <v>906</v>
      </c>
      <c r="G154" s="126" t="s">
        <v>907</v>
      </c>
      <c r="H154" s="276" t="s">
        <v>908</v>
      </c>
      <c r="I154" s="126" t="s">
        <v>18523</v>
      </c>
    </row>
    <row r="155" spans="1:9" ht="28.5">
      <c r="A155" s="126" t="str">
        <f t="shared" si="10"/>
        <v>DeclarationB19</v>
      </c>
      <c r="B155" s="126" t="s">
        <v>821</v>
      </c>
      <c r="C155" s="126" t="s">
        <v>18602</v>
      </c>
      <c r="D155" s="126" t="s">
        <v>909</v>
      </c>
      <c r="E155" s="240" t="s">
        <v>910</v>
      </c>
      <c r="F155" s="241" t="s">
        <v>911</v>
      </c>
      <c r="G155" s="126" t="s">
        <v>912</v>
      </c>
      <c r="H155" s="276" t="s">
        <v>913</v>
      </c>
      <c r="I155" s="126" t="s">
        <v>18524</v>
      </c>
    </row>
    <row r="156" spans="1:9" ht="28.5">
      <c r="A156" s="126" t="str">
        <f t="shared" si="10"/>
        <v>DeclarationB20</v>
      </c>
      <c r="B156" s="126" t="s">
        <v>821</v>
      </c>
      <c r="C156" s="126" t="s">
        <v>18603</v>
      </c>
      <c r="D156" s="126" t="s">
        <v>914</v>
      </c>
      <c r="E156" s="240" t="s">
        <v>915</v>
      </c>
      <c r="F156" s="241" t="s">
        <v>916</v>
      </c>
      <c r="G156" s="126" t="s">
        <v>917</v>
      </c>
      <c r="H156" s="276" t="s">
        <v>918</v>
      </c>
      <c r="I156" s="126" t="s">
        <v>18525</v>
      </c>
    </row>
    <row r="157" spans="1:9" ht="28.5">
      <c r="A157" s="126" t="str">
        <f t="shared" si="10"/>
        <v>DeclarationB21</v>
      </c>
      <c r="B157" s="126" t="s">
        <v>821</v>
      </c>
      <c r="C157" s="126" t="s">
        <v>18604</v>
      </c>
      <c r="D157" s="126" t="s">
        <v>919</v>
      </c>
      <c r="E157" s="240" t="s">
        <v>920</v>
      </c>
      <c r="F157" s="241" t="s">
        <v>921</v>
      </c>
      <c r="G157" s="126" t="s">
        <v>922</v>
      </c>
      <c r="H157" s="276" t="s">
        <v>923</v>
      </c>
      <c r="I157" s="126" t="s">
        <v>18526</v>
      </c>
    </row>
    <row r="158" spans="1:9" ht="28.5">
      <c r="A158" s="126" t="str">
        <f t="shared" si="10"/>
        <v>DeclarationB22</v>
      </c>
      <c r="B158" s="126" t="s">
        <v>821</v>
      </c>
      <c r="C158" s="126" t="s">
        <v>18605</v>
      </c>
      <c r="D158" s="126" t="s">
        <v>924</v>
      </c>
      <c r="E158" s="240" t="s">
        <v>925</v>
      </c>
      <c r="F158" s="241" t="s">
        <v>926</v>
      </c>
      <c r="G158" s="126" t="s">
        <v>927</v>
      </c>
      <c r="H158" s="276" t="s">
        <v>928</v>
      </c>
      <c r="I158" s="126" t="s">
        <v>18527</v>
      </c>
    </row>
    <row r="159" spans="1:9" ht="28.5">
      <c r="A159" s="126" t="str">
        <f t="shared" si="10"/>
        <v>DeclarationB23</v>
      </c>
      <c r="B159" s="126" t="s">
        <v>821</v>
      </c>
      <c r="C159" s="126" t="s">
        <v>18606</v>
      </c>
      <c r="D159" s="126" t="s">
        <v>929</v>
      </c>
      <c r="E159" s="240" t="s">
        <v>930</v>
      </c>
      <c r="F159" s="241" t="s">
        <v>931</v>
      </c>
      <c r="G159" s="126" t="s">
        <v>932</v>
      </c>
      <c r="H159" s="276" t="s">
        <v>933</v>
      </c>
      <c r="I159" s="126" t="s">
        <v>18528</v>
      </c>
    </row>
    <row r="160" spans="1:9" ht="28.5">
      <c r="A160" s="126" t="str">
        <f t="shared" si="10"/>
        <v>DeclarationB24</v>
      </c>
      <c r="B160" s="126" t="s">
        <v>821</v>
      </c>
      <c r="C160" s="126" t="s">
        <v>18607</v>
      </c>
      <c r="D160" s="126" t="s">
        <v>934</v>
      </c>
      <c r="E160" s="240" t="s">
        <v>935</v>
      </c>
      <c r="F160" s="241" t="s">
        <v>936</v>
      </c>
      <c r="G160" s="126" t="s">
        <v>937</v>
      </c>
      <c r="H160" s="276" t="s">
        <v>938</v>
      </c>
      <c r="I160" s="126" t="s">
        <v>18529</v>
      </c>
    </row>
    <row r="161" spans="1:9" ht="28.5">
      <c r="A161" s="126" t="str">
        <f t="shared" si="10"/>
        <v>DeclarationB25</v>
      </c>
      <c r="B161" s="126" t="s">
        <v>821</v>
      </c>
      <c r="C161" s="126" t="s">
        <v>18608</v>
      </c>
      <c r="D161" s="126" t="s">
        <v>939</v>
      </c>
      <c r="E161" s="240" t="s">
        <v>940</v>
      </c>
      <c r="F161" s="241" t="s">
        <v>941</v>
      </c>
      <c r="G161" s="126" t="s">
        <v>942</v>
      </c>
      <c r="H161" s="276" t="s">
        <v>943</v>
      </c>
      <c r="I161" s="126" t="s">
        <v>18530</v>
      </c>
    </row>
    <row r="162" spans="1:9" ht="28.5">
      <c r="A162" s="126" t="str">
        <f t="shared" si="10"/>
        <v>DeclarationB26</v>
      </c>
      <c r="B162" s="126" t="s">
        <v>821</v>
      </c>
      <c r="C162" s="126" t="s">
        <v>18609</v>
      </c>
      <c r="D162" s="126" t="s">
        <v>944</v>
      </c>
      <c r="E162" s="240" t="s">
        <v>945</v>
      </c>
      <c r="F162" s="241" t="s">
        <v>946</v>
      </c>
      <c r="G162" s="126" t="s">
        <v>947</v>
      </c>
      <c r="H162" s="276" t="s">
        <v>948</v>
      </c>
      <c r="I162" s="126" t="s">
        <v>18531</v>
      </c>
    </row>
    <row r="163" spans="1:9" ht="28.5">
      <c r="A163" s="126" t="str">
        <f t="shared" si="10"/>
        <v>DeclarationB28</v>
      </c>
      <c r="B163" s="126" t="s">
        <v>821</v>
      </c>
      <c r="C163" s="126" t="s">
        <v>18610</v>
      </c>
      <c r="D163" s="126" t="s">
        <v>949</v>
      </c>
      <c r="E163" s="240" t="s">
        <v>950</v>
      </c>
      <c r="F163" s="241" t="s">
        <v>951</v>
      </c>
      <c r="G163" s="126" t="s">
        <v>952</v>
      </c>
      <c r="H163" s="276" t="s">
        <v>953</v>
      </c>
      <c r="I163" s="126" t="s">
        <v>18532</v>
      </c>
    </row>
    <row r="164" spans="1:9" ht="49.5">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8.5">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71.25">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5">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5">
      <c r="A168" s="126" t="str">
        <f t="shared" si="10"/>
        <v>DeclarationB77</v>
      </c>
      <c r="B168" s="126" t="s">
        <v>821</v>
      </c>
      <c r="C168" s="126" t="s">
        <v>18619</v>
      </c>
      <c r="D168" s="126" t="s">
        <v>954</v>
      </c>
      <c r="E168" s="240" t="s">
        <v>955</v>
      </c>
      <c r="F168" s="271" t="s">
        <v>956</v>
      </c>
      <c r="G168" s="126" t="s">
        <v>957</v>
      </c>
      <c r="H168" s="276" t="s">
        <v>958</v>
      </c>
      <c r="I168" s="126" t="s">
        <v>18593</v>
      </c>
    </row>
    <row r="169" spans="1:9" ht="42.75">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7">
      <c r="A170" s="126" t="str">
        <f t="shared" si="10"/>
        <v>DeclarationB101</v>
      </c>
      <c r="B170" s="126" t="s">
        <v>821</v>
      </c>
      <c r="C170" s="126" t="s">
        <v>18621</v>
      </c>
      <c r="D170" s="126" t="s">
        <v>959</v>
      </c>
      <c r="E170" s="244" t="s">
        <v>960</v>
      </c>
      <c r="F170" s="241" t="s">
        <v>961</v>
      </c>
      <c r="G170" s="126" t="s">
        <v>962</v>
      </c>
      <c r="H170" s="276" t="s">
        <v>963</v>
      </c>
      <c r="I170" s="126" t="s">
        <v>18594</v>
      </c>
    </row>
    <row r="171" spans="1:9" ht="28.5">
      <c r="A171" s="126" t="str">
        <f t="shared" si="10"/>
        <v>DeclarationB113</v>
      </c>
      <c r="B171" s="126" t="s">
        <v>821</v>
      </c>
      <c r="C171" s="126" t="s">
        <v>18622</v>
      </c>
      <c r="D171" s="126" t="s">
        <v>964</v>
      </c>
      <c r="E171" s="240" t="s">
        <v>965</v>
      </c>
      <c r="F171" s="241" t="s">
        <v>966</v>
      </c>
      <c r="G171" s="126" t="s">
        <v>967</v>
      </c>
      <c r="H171" s="276" t="s">
        <v>968</v>
      </c>
      <c r="I171" s="126" t="s">
        <v>18541</v>
      </c>
    </row>
    <row r="172" spans="1:9" ht="42.75">
      <c r="A172" s="126" t="str">
        <f t="shared" si="10"/>
        <v>DeclarationB115</v>
      </c>
      <c r="B172" s="126" t="s">
        <v>821</v>
      </c>
      <c r="C172" s="126" t="s">
        <v>18623</v>
      </c>
      <c r="D172" s="126" t="s">
        <v>969</v>
      </c>
      <c r="E172" s="240" t="s">
        <v>12187</v>
      </c>
      <c r="F172" s="271" t="s">
        <v>970</v>
      </c>
      <c r="G172" s="126" t="s">
        <v>971</v>
      </c>
      <c r="H172" s="276" t="s">
        <v>972</v>
      </c>
      <c r="I172" s="126" t="s">
        <v>18536</v>
      </c>
    </row>
    <row r="173" spans="1:9" ht="57">
      <c r="A173" s="126" t="str">
        <f t="shared" si="10"/>
        <v>DeclarationB117</v>
      </c>
      <c r="B173" s="126" t="s">
        <v>821</v>
      </c>
      <c r="C173" s="126" t="s">
        <v>18624</v>
      </c>
      <c r="D173" s="126" t="s">
        <v>973</v>
      </c>
      <c r="E173" s="240" t="s">
        <v>12188</v>
      </c>
      <c r="F173" s="241" t="s">
        <v>974</v>
      </c>
      <c r="G173" s="126" t="s">
        <v>975</v>
      </c>
      <c r="H173" s="276" t="s">
        <v>976</v>
      </c>
      <c r="I173" s="126" t="s">
        <v>18537</v>
      </c>
    </row>
    <row r="174" spans="1:9" ht="57">
      <c r="A174" s="126" t="str">
        <f t="shared" si="10"/>
        <v>Declaration</v>
      </c>
      <c r="B174" s="126" t="s">
        <v>821</v>
      </c>
      <c r="D174" s="126" t="s">
        <v>977</v>
      </c>
      <c r="E174" s="240" t="s">
        <v>978</v>
      </c>
      <c r="F174" s="260" t="s">
        <v>979</v>
      </c>
      <c r="G174" s="126" t="s">
        <v>980</v>
      </c>
      <c r="H174" s="276" t="s">
        <v>981</v>
      </c>
      <c r="I174" s="126"/>
    </row>
    <row r="175" spans="1:9" ht="71.25">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54">
      <c r="A176" s="126" t="str">
        <f t="shared" si="10"/>
        <v>DeclarationB131</v>
      </c>
      <c r="B176" s="126" t="s">
        <v>821</v>
      </c>
      <c r="C176" s="126" t="s">
        <v>18626</v>
      </c>
      <c r="D176" s="126" t="s">
        <v>982</v>
      </c>
      <c r="E176" s="240" t="s">
        <v>12189</v>
      </c>
      <c r="F176" s="241" t="s">
        <v>983</v>
      </c>
      <c r="G176" s="126" t="s">
        <v>984</v>
      </c>
      <c r="H176" s="282" t="s">
        <v>985</v>
      </c>
      <c r="I176" s="126" t="s">
        <v>18533</v>
      </c>
    </row>
    <row r="177" spans="1:9" ht="42.75">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2.75">
      <c r="A178" s="126" t="str">
        <f t="shared" si="10"/>
        <v>DeclarationB135</v>
      </c>
      <c r="B178" s="126" t="s">
        <v>821</v>
      </c>
      <c r="C178" s="126" t="s">
        <v>18628</v>
      </c>
      <c r="D178" s="126" t="s">
        <v>986</v>
      </c>
      <c r="E178" s="240" t="s">
        <v>12190</v>
      </c>
      <c r="F178" s="241" t="s">
        <v>987</v>
      </c>
      <c r="G178" s="126" t="s">
        <v>988</v>
      </c>
      <c r="H178" s="276" t="s">
        <v>989</v>
      </c>
      <c r="I178" s="126" t="s">
        <v>18535</v>
      </c>
    </row>
    <row r="179" spans="1:9" ht="28.5">
      <c r="A179" s="126" t="str">
        <f t="shared" si="10"/>
        <v>DeclarationB137</v>
      </c>
      <c r="B179" s="126" t="s">
        <v>821</v>
      </c>
      <c r="C179" s="126" t="s">
        <v>18629</v>
      </c>
      <c r="D179" s="126" t="s">
        <v>990</v>
      </c>
      <c r="E179" s="240" t="s">
        <v>991</v>
      </c>
      <c r="F179" s="241" t="s">
        <v>992</v>
      </c>
      <c r="G179" s="126" t="s">
        <v>993</v>
      </c>
      <c r="H179" s="282" t="s">
        <v>994</v>
      </c>
      <c r="I179" s="126" t="s">
        <v>18534</v>
      </c>
    </row>
    <row r="180" spans="1:9" ht="28.5">
      <c r="A180" s="126" t="str">
        <f t="shared" si="10"/>
        <v>DeclarationD29</v>
      </c>
      <c r="B180" s="126" t="s">
        <v>821</v>
      </c>
      <c r="C180" s="126" t="s">
        <v>18614</v>
      </c>
      <c r="D180" s="126" t="s">
        <v>995</v>
      </c>
      <c r="E180" s="240" t="s">
        <v>996</v>
      </c>
      <c r="F180" s="241" t="s">
        <v>996</v>
      </c>
      <c r="G180" s="126" t="s">
        <v>997</v>
      </c>
      <c r="H180" s="276" t="s">
        <v>998</v>
      </c>
      <c r="I180" s="126" t="s">
        <v>18542</v>
      </c>
    </row>
    <row r="181" spans="1:9" ht="28.5">
      <c r="A181" s="126" t="str">
        <f t="shared" si="10"/>
        <v>DeclarationB114</v>
      </c>
      <c r="B181" s="126" t="s">
        <v>821</v>
      </c>
      <c r="C181" s="126" t="s">
        <v>18646</v>
      </c>
      <c r="D181" s="126" t="s">
        <v>999</v>
      </c>
      <c r="E181" s="240" t="s">
        <v>1000</v>
      </c>
      <c r="F181" s="241" t="s">
        <v>1001</v>
      </c>
      <c r="G181" s="126" t="s">
        <v>1002</v>
      </c>
      <c r="H181" s="276" t="s">
        <v>999</v>
      </c>
      <c r="I181" s="126" t="s">
        <v>18543</v>
      </c>
    </row>
    <row r="182" spans="1:9" ht="28.5">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5">
      <c r="A183" s="126" t="str">
        <f t="shared" si="10"/>
        <v>Smelter Look-upA1</v>
      </c>
      <c r="B183" s="126" t="s">
        <v>1019</v>
      </c>
      <c r="C183" s="126" t="s">
        <v>368</v>
      </c>
      <c r="D183" s="126" t="s">
        <v>1020</v>
      </c>
      <c r="E183" s="240" t="s">
        <v>1021</v>
      </c>
      <c r="F183" s="271" t="s">
        <v>1022</v>
      </c>
      <c r="G183" s="126" t="s">
        <v>1023</v>
      </c>
      <c r="H183" s="276" t="s">
        <v>1024</v>
      </c>
      <c r="I183" s="126" t="s">
        <v>18548</v>
      </c>
    </row>
    <row r="184" spans="1:9" ht="28.5">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8.5">
      <c r="A185" s="126" t="str">
        <f t="shared" si="10"/>
        <v>Smelter Look-upB4</v>
      </c>
      <c r="B185" s="126" t="s">
        <v>1019</v>
      </c>
      <c r="C185" s="126" t="s">
        <v>619</v>
      </c>
      <c r="D185" s="126" t="s">
        <v>1030</v>
      </c>
      <c r="E185" s="274" t="s">
        <v>1031</v>
      </c>
      <c r="F185" s="271" t="s">
        <v>1032</v>
      </c>
      <c r="G185" s="126" t="s">
        <v>1033</v>
      </c>
      <c r="H185" s="276" t="s">
        <v>1034</v>
      </c>
      <c r="I185" s="188" t="s">
        <v>18550</v>
      </c>
    </row>
    <row r="186" spans="1:9" ht="28.5">
      <c r="A186" s="126" t="str">
        <f t="shared" si="10"/>
        <v>Smelter Look-up</v>
      </c>
      <c r="B186" s="126" t="s">
        <v>1019</v>
      </c>
      <c r="D186" s="126" t="s">
        <v>1035</v>
      </c>
      <c r="E186" s="382"/>
      <c r="F186" s="241" t="s">
        <v>1036</v>
      </c>
      <c r="G186" s="126" t="s">
        <v>1037</v>
      </c>
      <c r="H186" s="276" t="s">
        <v>1038</v>
      </c>
      <c r="I186" s="188" t="s">
        <v>18551</v>
      </c>
    </row>
    <row r="187" spans="1:9" ht="28.5">
      <c r="A187" s="126" t="str">
        <f t="shared" si="10"/>
        <v>Smelter Look-upC4</v>
      </c>
      <c r="B187" s="126" t="s">
        <v>1019</v>
      </c>
      <c r="C187" s="126" t="s">
        <v>733</v>
      </c>
      <c r="D187" s="126" t="s">
        <v>1039</v>
      </c>
      <c r="E187" s="261" t="s">
        <v>1040</v>
      </c>
      <c r="F187" s="241" t="s">
        <v>1041</v>
      </c>
      <c r="G187" s="126" t="s">
        <v>1042</v>
      </c>
      <c r="H187" s="276" t="s">
        <v>1043</v>
      </c>
      <c r="I187" s="188" t="s">
        <v>18552</v>
      </c>
    </row>
    <row r="188" spans="1:9" ht="28.5">
      <c r="A188" s="126" t="str">
        <f t="shared" si="10"/>
        <v>Smelter Look-upD4</v>
      </c>
      <c r="B188" s="126" t="s">
        <v>1019</v>
      </c>
      <c r="C188" s="126" t="s">
        <v>1044</v>
      </c>
      <c r="D188" s="126" t="s">
        <v>1045</v>
      </c>
      <c r="E188" s="261"/>
      <c r="F188" s="241" t="s">
        <v>1046</v>
      </c>
      <c r="G188" s="126" t="s">
        <v>1047</v>
      </c>
      <c r="H188" s="276" t="s">
        <v>1048</v>
      </c>
      <c r="I188" s="188" t="s">
        <v>18553</v>
      </c>
    </row>
    <row r="189" spans="1:9" ht="28.5">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8.5">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8.5">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8.5">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8.5">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ht="28.5">
      <c r="A196" s="126" t="str">
        <f t="shared" si="10"/>
        <v>Smelter ListC4</v>
      </c>
      <c r="B196" s="126" t="s">
        <v>1078</v>
      </c>
      <c r="C196" s="126" t="s">
        <v>733</v>
      </c>
      <c r="D196" s="126" t="s">
        <v>1030</v>
      </c>
      <c r="E196" s="274" t="s">
        <v>1031</v>
      </c>
      <c r="F196" s="271" t="s">
        <v>1032</v>
      </c>
      <c r="G196" s="126" t="s">
        <v>1033</v>
      </c>
      <c r="H196" s="276" t="s">
        <v>1034</v>
      </c>
      <c r="I196" s="188" t="s">
        <v>18550</v>
      </c>
    </row>
    <row r="197" spans="1:9" ht="28.5">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75">
      <c r="A198" s="126" t="str">
        <f t="shared" si="10"/>
        <v>Smelter ListE4</v>
      </c>
      <c r="B198" s="126" t="s">
        <v>1078</v>
      </c>
      <c r="C198" s="126" t="s">
        <v>1049</v>
      </c>
      <c r="D198" s="126" t="s">
        <v>1088</v>
      </c>
      <c r="E198" s="240" t="s">
        <v>1089</v>
      </c>
      <c r="F198" s="241" t="s">
        <v>1090</v>
      </c>
      <c r="G198" s="126" t="s">
        <v>1091</v>
      </c>
      <c r="H198" s="276" t="s">
        <v>1092</v>
      </c>
      <c r="I198" s="188" t="s">
        <v>18560</v>
      </c>
    </row>
    <row r="199" spans="1:9" ht="28.5">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ht="28.5">
      <c r="A204" s="126" t="str">
        <f t="shared" si="10"/>
        <v>Smelter ListM4</v>
      </c>
      <c r="B204" s="126" t="s">
        <v>1078</v>
      </c>
      <c r="C204" s="126" t="s">
        <v>1106</v>
      </c>
      <c r="D204" s="126" t="s">
        <v>1107</v>
      </c>
      <c r="E204" s="240" t="s">
        <v>1108</v>
      </c>
      <c r="F204" s="241" t="s">
        <v>1109</v>
      </c>
      <c r="G204" s="126" t="s">
        <v>1110</v>
      </c>
      <c r="H204" s="276" t="s">
        <v>1111</v>
      </c>
      <c r="I204" s="188" t="s">
        <v>18563</v>
      </c>
    </row>
    <row r="205" spans="1:9" ht="28.5">
      <c r="A205" s="126" t="str">
        <f t="shared" si="10"/>
        <v>Smelter ListN4</v>
      </c>
      <c r="B205" s="126" t="s">
        <v>1078</v>
      </c>
      <c r="C205" s="126" t="s">
        <v>1112</v>
      </c>
      <c r="D205" s="126" t="s">
        <v>1113</v>
      </c>
      <c r="E205" s="240" t="s">
        <v>1114</v>
      </c>
      <c r="F205" s="241" t="s">
        <v>1115</v>
      </c>
      <c r="G205" s="126" t="s">
        <v>1116</v>
      </c>
      <c r="H205" s="276" t="s">
        <v>1117</v>
      </c>
      <c r="I205" s="126" t="s">
        <v>18564</v>
      </c>
    </row>
    <row r="206" spans="1:9" ht="42.75">
      <c r="A206" s="126" t="str">
        <f t="shared" si="10"/>
        <v>Smelter ListO4</v>
      </c>
      <c r="B206" s="126" t="s">
        <v>1078</v>
      </c>
      <c r="C206" s="126" t="s">
        <v>1118</v>
      </c>
      <c r="D206" s="126" t="s">
        <v>1119</v>
      </c>
      <c r="E206" s="240" t="s">
        <v>1120</v>
      </c>
      <c r="F206" s="241" t="s">
        <v>1121</v>
      </c>
      <c r="G206" s="126" t="s">
        <v>1122</v>
      </c>
      <c r="H206" s="276" t="s">
        <v>1123</v>
      </c>
      <c r="I206" s="126" t="s">
        <v>18565</v>
      </c>
    </row>
    <row r="207" spans="1:9" ht="28.5">
      <c r="A207" s="126" t="str">
        <f t="shared" si="10"/>
        <v>Smelter ListP4</v>
      </c>
      <c r="B207" s="126" t="s">
        <v>1078</v>
      </c>
      <c r="C207" s="126" t="s">
        <v>1124</v>
      </c>
      <c r="D207" s="126" t="s">
        <v>1125</v>
      </c>
      <c r="E207" s="240" t="s">
        <v>1126</v>
      </c>
      <c r="F207" s="241" t="s">
        <v>1127</v>
      </c>
      <c r="G207" s="126" t="s">
        <v>1128</v>
      </c>
      <c r="H207" s="276" t="s">
        <v>1129</v>
      </c>
      <c r="I207" s="126" t="s">
        <v>18566</v>
      </c>
    </row>
    <row r="208" spans="1:9" ht="28.5">
      <c r="A208" s="126" t="str">
        <f t="shared" si="10"/>
        <v>Smelter ListQ4</v>
      </c>
      <c r="B208" s="126" t="s">
        <v>1078</v>
      </c>
      <c r="C208" s="126" t="s">
        <v>1130</v>
      </c>
      <c r="D208" s="126" t="s">
        <v>1003</v>
      </c>
      <c r="E208" s="240" t="s">
        <v>1004</v>
      </c>
      <c r="F208" s="241" t="s">
        <v>1005</v>
      </c>
      <c r="G208" s="126" t="s">
        <v>1006</v>
      </c>
      <c r="H208" s="276" t="s">
        <v>1007</v>
      </c>
      <c r="I208" s="126" t="s">
        <v>18544</v>
      </c>
    </row>
    <row r="209" spans="1:9" ht="28.5">
      <c r="A209" s="126" t="str">
        <f t="shared" si="10"/>
        <v>Smelter ListJ2</v>
      </c>
      <c r="B209" s="126" t="s">
        <v>1078</v>
      </c>
      <c r="C209" s="126" t="s">
        <v>1131</v>
      </c>
      <c r="D209" s="126" t="s">
        <v>1132</v>
      </c>
      <c r="E209" s="240" t="s">
        <v>1133</v>
      </c>
      <c r="F209" s="241" t="s">
        <v>1134</v>
      </c>
      <c r="G209" s="126" t="s">
        <v>1135</v>
      </c>
      <c r="H209" s="276" t="s">
        <v>1136</v>
      </c>
      <c r="I209" s="126" t="s">
        <v>18567</v>
      </c>
    </row>
    <row r="210" spans="1:9" ht="27">
      <c r="A210" s="126" t="str">
        <f t="shared" si="10"/>
        <v>Smelter ListB2</v>
      </c>
      <c r="B210" s="126" t="s">
        <v>1078</v>
      </c>
      <c r="C210" s="126" t="s">
        <v>608</v>
      </c>
      <c r="D210" s="263" t="s">
        <v>1137</v>
      </c>
      <c r="E210" s="240" t="s">
        <v>1138</v>
      </c>
      <c r="F210" s="241" t="s">
        <v>1139</v>
      </c>
      <c r="G210" s="263" t="s">
        <v>1140</v>
      </c>
      <c r="H210" s="276" t="s">
        <v>1141</v>
      </c>
      <c r="I210" s="126" t="s">
        <v>18568</v>
      </c>
    </row>
    <row r="211" spans="1:9" ht="409.5">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ht="28.5">
      <c r="A213" s="126" t="str">
        <f t="shared" si="10"/>
        <v>Smelter ListG4</v>
      </c>
      <c r="B213" s="126" t="s">
        <v>1078</v>
      </c>
      <c r="C213" s="126" t="s">
        <v>1061</v>
      </c>
      <c r="D213" s="126" t="s">
        <v>1056</v>
      </c>
      <c r="E213" s="240" t="s">
        <v>1057</v>
      </c>
      <c r="F213" s="241" t="s">
        <v>1058</v>
      </c>
      <c r="G213" s="126" t="s">
        <v>1150</v>
      </c>
      <c r="H213" s="276" t="s">
        <v>1060</v>
      </c>
      <c r="I213" s="126" t="s">
        <v>18555</v>
      </c>
    </row>
    <row r="214" spans="1:9" ht="28.5">
      <c r="A214" s="126" t="str">
        <f t="shared" si="10"/>
        <v>Smelter ListAH5</v>
      </c>
      <c r="B214" s="126" t="s">
        <v>1078</v>
      </c>
      <c r="C214" s="126" t="s">
        <v>1151</v>
      </c>
      <c r="D214" s="126" t="s">
        <v>25</v>
      </c>
      <c r="E214" s="240" t="s">
        <v>1008</v>
      </c>
      <c r="F214" s="241" t="s">
        <v>1009</v>
      </c>
      <c r="G214" s="126" t="s">
        <v>1010</v>
      </c>
      <c r="H214" s="276" t="s">
        <v>1011</v>
      </c>
      <c r="I214" s="126" t="s">
        <v>18545</v>
      </c>
    </row>
    <row r="215" spans="1:9" ht="28.5">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ht="28.5">
      <c r="A216" s="126" t="str">
        <f t="shared" si="11"/>
        <v>Smelter ListAH7</v>
      </c>
      <c r="B216" s="126" t="s">
        <v>1078</v>
      </c>
      <c r="C216" s="126" t="s">
        <v>1153</v>
      </c>
      <c r="D216" s="126" t="s">
        <v>26</v>
      </c>
      <c r="E216" s="240" t="s">
        <v>1015</v>
      </c>
      <c r="F216" s="241" t="s">
        <v>1016</v>
      </c>
      <c r="G216" s="126" t="s">
        <v>1017</v>
      </c>
      <c r="H216" s="276" t="s">
        <v>1018</v>
      </c>
      <c r="I216" s="126" t="s">
        <v>18547</v>
      </c>
    </row>
    <row r="217" spans="1:9" ht="42.75">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8.5">
      <c r="A228" s="126" t="str">
        <f t="shared" si="11"/>
        <v>CheckerJ4</v>
      </c>
      <c r="B228" s="126" t="s">
        <v>1154</v>
      </c>
      <c r="C228" s="126" t="s">
        <v>1093</v>
      </c>
      <c r="D228" s="126" t="s">
        <v>1202</v>
      </c>
      <c r="E228" s="240" t="s">
        <v>1203</v>
      </c>
      <c r="F228" s="241" t="s">
        <v>1204</v>
      </c>
      <c r="G228" s="126" t="s">
        <v>1205</v>
      </c>
      <c r="H228" s="276" t="s">
        <v>1206</v>
      </c>
      <c r="I228" s="126" t="s">
        <v>18579</v>
      </c>
    </row>
    <row r="229" spans="1:9" ht="28.5">
      <c r="A229" s="126" t="str">
        <f t="shared" si="11"/>
        <v>CheckerJ5</v>
      </c>
      <c r="B229" s="126" t="s">
        <v>1154</v>
      </c>
      <c r="C229" s="126" t="s">
        <v>1207</v>
      </c>
      <c r="D229" s="126" t="s">
        <v>1208</v>
      </c>
      <c r="E229" s="240" t="s">
        <v>1209</v>
      </c>
      <c r="F229" s="241" t="s">
        <v>1210</v>
      </c>
      <c r="G229" s="126" t="s">
        <v>1211</v>
      </c>
      <c r="H229" s="276" t="s">
        <v>1212</v>
      </c>
      <c r="I229" s="126" t="s">
        <v>18580</v>
      </c>
    </row>
    <row r="230" spans="1:9" ht="28.5">
      <c r="A230" s="126" t="str">
        <f t="shared" si="11"/>
        <v>CheckerJ6</v>
      </c>
      <c r="B230" s="126" t="s">
        <v>1154</v>
      </c>
      <c r="C230" s="126" t="s">
        <v>1213</v>
      </c>
      <c r="D230" s="126" t="s">
        <v>1214</v>
      </c>
      <c r="E230" s="240" t="s">
        <v>1215</v>
      </c>
      <c r="F230" s="241" t="s">
        <v>1216</v>
      </c>
      <c r="G230" s="126" t="s">
        <v>1217</v>
      </c>
      <c r="H230" s="276" t="s">
        <v>1218</v>
      </c>
      <c r="I230" s="126" t="s">
        <v>18581</v>
      </c>
    </row>
    <row r="231" spans="1:9" ht="28.5">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8.5">
      <c r="A233" s="126" t="str">
        <f t="shared" si="11"/>
        <v>CheckerJ9</v>
      </c>
      <c r="B233" s="126" t="s">
        <v>1154</v>
      </c>
      <c r="C233" s="126" t="s">
        <v>1225</v>
      </c>
      <c r="D233" s="126" t="s">
        <v>18918</v>
      </c>
      <c r="E233" s="240" t="s">
        <v>19594</v>
      </c>
      <c r="F233" s="241" t="s">
        <v>19660</v>
      </c>
      <c r="G233" s="126" t="s">
        <v>1220</v>
      </c>
      <c r="H233" s="276" t="s">
        <v>1221</v>
      </c>
      <c r="I233" s="126" t="s">
        <v>18582</v>
      </c>
    </row>
    <row r="234" spans="1:9" ht="28.5">
      <c r="A234" s="126" t="str">
        <f t="shared" si="11"/>
        <v>CheckerJ10</v>
      </c>
      <c r="B234" s="126" t="s">
        <v>1154</v>
      </c>
      <c r="C234" s="126" t="s">
        <v>1228</v>
      </c>
      <c r="D234" s="126" t="s">
        <v>19034</v>
      </c>
      <c r="E234" s="240" t="s">
        <v>19595</v>
      </c>
      <c r="F234" s="241" t="s">
        <v>19661</v>
      </c>
      <c r="G234" s="126" t="s">
        <v>1223</v>
      </c>
      <c r="H234" s="276" t="s">
        <v>1224</v>
      </c>
      <c r="I234" s="126" t="s">
        <v>18583</v>
      </c>
    </row>
    <row r="235" spans="1:9" ht="28.5">
      <c r="A235" s="126" t="str">
        <f t="shared" si="11"/>
        <v>CheckerJ11</v>
      </c>
      <c r="B235" s="126" t="s">
        <v>1154</v>
      </c>
      <c r="C235" s="126" t="s">
        <v>1231</v>
      </c>
      <c r="D235" s="126" t="s">
        <v>18919</v>
      </c>
      <c r="E235" s="240" t="s">
        <v>19596</v>
      </c>
      <c r="F235" s="241" t="s">
        <v>19662</v>
      </c>
      <c r="G235" s="126" t="s">
        <v>1226</v>
      </c>
      <c r="H235" s="276" t="s">
        <v>1227</v>
      </c>
      <c r="I235" s="126" t="s">
        <v>18584</v>
      </c>
    </row>
    <row r="236" spans="1:9" ht="42.75">
      <c r="A236" s="126" t="str">
        <f t="shared" si="11"/>
        <v>CheckerJ12</v>
      </c>
      <c r="B236" s="126" t="s">
        <v>1154</v>
      </c>
      <c r="C236" s="126" t="s">
        <v>1234</v>
      </c>
      <c r="D236" s="126" t="s">
        <v>18920</v>
      </c>
      <c r="E236" s="240" t="s">
        <v>19597</v>
      </c>
      <c r="F236" s="241" t="s">
        <v>19663</v>
      </c>
      <c r="G236" s="251" t="s">
        <v>1229</v>
      </c>
      <c r="H236" s="276" t="s">
        <v>1230</v>
      </c>
      <c r="I236" s="126" t="s">
        <v>18585</v>
      </c>
    </row>
    <row r="237" spans="1:9" ht="42.75">
      <c r="A237" s="126" t="str">
        <f t="shared" si="11"/>
        <v>CheckerJ13</v>
      </c>
      <c r="B237" s="126" t="s">
        <v>1154</v>
      </c>
      <c r="C237" s="126" t="s">
        <v>1235</v>
      </c>
      <c r="D237" s="126" t="s">
        <v>18921</v>
      </c>
      <c r="E237" s="240" t="s">
        <v>19599</v>
      </c>
      <c r="F237" s="241" t="s">
        <v>19664</v>
      </c>
      <c r="G237" s="251" t="s">
        <v>1232</v>
      </c>
      <c r="H237" s="276" t="s">
        <v>1233</v>
      </c>
      <c r="I237" s="126" t="s">
        <v>18586</v>
      </c>
    </row>
    <row r="238" spans="1:9" ht="28.5">
      <c r="A238" s="126" t="str">
        <f t="shared" si="11"/>
        <v>CheckerJ15</v>
      </c>
      <c r="B238" s="126" t="s">
        <v>1154</v>
      </c>
      <c r="C238" s="126" t="s">
        <v>1238</v>
      </c>
      <c r="D238" s="126" t="s">
        <v>18922</v>
      </c>
      <c r="E238" s="240" t="s">
        <v>19598</v>
      </c>
      <c r="F238" s="241" t="s">
        <v>19665</v>
      </c>
      <c r="G238" s="126" t="s">
        <v>1236</v>
      </c>
      <c r="H238" s="276" t="s">
        <v>1237</v>
      </c>
      <c r="I238" s="126" t="s">
        <v>18587</v>
      </c>
    </row>
    <row r="239" spans="1:9" ht="42.75">
      <c r="A239" s="126" t="str">
        <f t="shared" si="11"/>
        <v>CheckerJ17</v>
      </c>
      <c r="B239" s="126" t="s">
        <v>1154</v>
      </c>
      <c r="C239" s="126" t="s">
        <v>1239</v>
      </c>
      <c r="D239" s="246" t="s">
        <v>18923</v>
      </c>
      <c r="E239" s="247" t="s">
        <v>19600</v>
      </c>
      <c r="F239" s="253" t="s">
        <v>19916</v>
      </c>
      <c r="G239" s="251" t="s">
        <v>19683</v>
      </c>
      <c r="H239" s="276" t="s">
        <v>19737</v>
      </c>
      <c r="I239" s="126" t="s">
        <v>19791</v>
      </c>
    </row>
    <row r="240" spans="1:9" ht="42.75">
      <c r="A240" s="126" t="str">
        <f t="shared" si="11"/>
        <v>CheckerJ18</v>
      </c>
      <c r="B240" s="126" t="s">
        <v>1154</v>
      </c>
      <c r="C240" s="126" t="s">
        <v>1240</v>
      </c>
      <c r="D240" s="246" t="s">
        <v>18927</v>
      </c>
      <c r="E240" s="247" t="s">
        <v>19601</v>
      </c>
      <c r="F240" s="253" t="s">
        <v>19917</v>
      </c>
      <c r="G240" s="252" t="s">
        <v>19684</v>
      </c>
      <c r="H240" s="276" t="s">
        <v>19738</v>
      </c>
      <c r="I240" s="126" t="s">
        <v>19792</v>
      </c>
    </row>
    <row r="241" spans="1:9" ht="42.75">
      <c r="A241" s="126" t="str">
        <f t="shared" si="11"/>
        <v>CheckerJ19</v>
      </c>
      <c r="B241" s="126" t="s">
        <v>1154</v>
      </c>
      <c r="C241" s="126" t="s">
        <v>18926</v>
      </c>
      <c r="D241" s="246" t="s">
        <v>18928</v>
      </c>
      <c r="E241" s="247" t="s">
        <v>19602</v>
      </c>
      <c r="F241" s="253" t="s">
        <v>19918</v>
      </c>
      <c r="G241" s="96" t="s">
        <v>19685</v>
      </c>
      <c r="H241" s="276" t="s">
        <v>19739</v>
      </c>
      <c r="I241" s="126" t="s">
        <v>19793</v>
      </c>
    </row>
    <row r="242" spans="1:9" ht="42.75">
      <c r="A242" s="126" t="str">
        <f t="shared" si="11"/>
        <v>CheckerJ20</v>
      </c>
      <c r="B242" s="126" t="s">
        <v>1154</v>
      </c>
      <c r="C242" s="126" t="s">
        <v>1241</v>
      </c>
      <c r="D242" s="246" t="s">
        <v>18929</v>
      </c>
      <c r="E242" s="247" t="s">
        <v>19603</v>
      </c>
      <c r="F242" s="253" t="s">
        <v>19919</v>
      </c>
      <c r="G242" s="96" t="s">
        <v>19686</v>
      </c>
      <c r="H242" s="276" t="s">
        <v>19740</v>
      </c>
      <c r="I242" s="126" t="s">
        <v>19794</v>
      </c>
    </row>
    <row r="243" spans="1:9" ht="42.75">
      <c r="A243" s="126" t="str">
        <f t="shared" si="11"/>
        <v>CheckerJ21</v>
      </c>
      <c r="B243" s="126" t="s">
        <v>1154</v>
      </c>
      <c r="C243" s="126" t="s">
        <v>1242</v>
      </c>
      <c r="D243" s="246" t="s">
        <v>18930</v>
      </c>
      <c r="E243" s="247" t="s">
        <v>19604</v>
      </c>
      <c r="F243" s="253" t="s">
        <v>19920</v>
      </c>
      <c r="G243" s="96" t="s">
        <v>19687</v>
      </c>
      <c r="H243" s="276" t="s">
        <v>19741</v>
      </c>
      <c r="I243" s="126" t="s">
        <v>19795</v>
      </c>
    </row>
    <row r="244" spans="1:9" ht="42.75">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7">
      <c r="A249" s="126" t="str">
        <f t="shared" si="11"/>
        <v>CheckerJ28</v>
      </c>
      <c r="B249" s="126" t="s">
        <v>1154</v>
      </c>
      <c r="C249" s="126" t="s">
        <v>1246</v>
      </c>
      <c r="D249" s="246" t="s">
        <v>18932</v>
      </c>
      <c r="E249" s="247" t="s">
        <v>19606</v>
      </c>
      <c r="F249" s="253" t="s">
        <v>19922</v>
      </c>
      <c r="G249" s="258" t="s">
        <v>19689</v>
      </c>
      <c r="H249" s="276" t="s">
        <v>19743</v>
      </c>
      <c r="I249" s="126" t="s">
        <v>19797</v>
      </c>
    </row>
    <row r="250" spans="1:9" ht="57">
      <c r="A250" s="126" t="str">
        <f t="shared" si="11"/>
        <v>CheckerJ29</v>
      </c>
      <c r="B250" s="126" t="s">
        <v>1154</v>
      </c>
      <c r="C250" s="126" t="s">
        <v>1247</v>
      </c>
      <c r="D250" s="246" t="s">
        <v>18933</v>
      </c>
      <c r="E250" s="247" t="s">
        <v>19607</v>
      </c>
      <c r="F250" s="253" t="s">
        <v>19923</v>
      </c>
      <c r="G250" s="258" t="s">
        <v>19690</v>
      </c>
      <c r="H250" s="276" t="s">
        <v>19744</v>
      </c>
      <c r="I250" s="126" t="s">
        <v>19798</v>
      </c>
    </row>
    <row r="251" spans="1:9" ht="57">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7">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7">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7">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71.25">
      <c r="A259" s="126" t="str">
        <f t="shared" si="11"/>
        <v>CheckerJ39</v>
      </c>
      <c r="B259" s="126" t="s">
        <v>1154</v>
      </c>
      <c r="C259" s="126" t="s">
        <v>18946</v>
      </c>
      <c r="D259" s="246" t="s">
        <v>19035</v>
      </c>
      <c r="E259" s="247" t="s">
        <v>19612</v>
      </c>
      <c r="F259" s="253" t="s">
        <v>19928</v>
      </c>
      <c r="G259" s="252" t="s">
        <v>19695</v>
      </c>
      <c r="H259" s="276" t="s">
        <v>19749</v>
      </c>
      <c r="I259" s="126" t="s">
        <v>19803</v>
      </c>
    </row>
    <row r="260" spans="1:9" ht="71.25">
      <c r="A260" s="126" t="str">
        <f t="shared" si="11"/>
        <v>CheckerJ40</v>
      </c>
      <c r="B260" s="126" t="s">
        <v>1154</v>
      </c>
      <c r="C260" s="126" t="s">
        <v>18947</v>
      </c>
      <c r="D260" s="246" t="s">
        <v>19036</v>
      </c>
      <c r="E260" s="247" t="s">
        <v>19613</v>
      </c>
      <c r="F260" s="253" t="s">
        <v>19929</v>
      </c>
      <c r="G260" s="251" t="s">
        <v>19696</v>
      </c>
      <c r="H260" s="276" t="s">
        <v>19750</v>
      </c>
      <c r="I260" s="126" t="s">
        <v>19804</v>
      </c>
    </row>
    <row r="261" spans="1:9" ht="71.25">
      <c r="A261" s="126" t="str">
        <f t="shared" si="11"/>
        <v>CheckerJ41</v>
      </c>
      <c r="B261" s="126" t="s">
        <v>1154</v>
      </c>
      <c r="C261" s="126" t="s">
        <v>18949</v>
      </c>
      <c r="D261" s="246" t="s">
        <v>19037</v>
      </c>
      <c r="E261" s="247" t="s">
        <v>19614</v>
      </c>
      <c r="F261" s="253" t="s">
        <v>19930</v>
      </c>
      <c r="G261" s="251" t="s">
        <v>19697</v>
      </c>
      <c r="H261" s="276" t="s">
        <v>19751</v>
      </c>
      <c r="I261" s="126" t="s">
        <v>19805</v>
      </c>
    </row>
    <row r="262" spans="1:9" ht="71.25">
      <c r="A262" s="126" t="str">
        <f t="shared" si="11"/>
        <v>CheckerJ42</v>
      </c>
      <c r="B262" s="126" t="s">
        <v>1154</v>
      </c>
      <c r="C262" s="126" t="s">
        <v>18950</v>
      </c>
      <c r="D262" s="246" t="s">
        <v>19038</v>
      </c>
      <c r="E262" s="247" t="s">
        <v>19615</v>
      </c>
      <c r="F262" s="253" t="s">
        <v>19931</v>
      </c>
      <c r="G262" s="251" t="s">
        <v>19698</v>
      </c>
      <c r="H262" s="276" t="s">
        <v>19752</v>
      </c>
      <c r="I262" s="126" t="s">
        <v>19806</v>
      </c>
    </row>
    <row r="263" spans="1:9" ht="71.25">
      <c r="A263" s="126" t="str">
        <f t="shared" si="11"/>
        <v>CheckerJ43</v>
      </c>
      <c r="B263" s="126" t="s">
        <v>1154</v>
      </c>
      <c r="C263" s="126" t="s">
        <v>18951</v>
      </c>
      <c r="D263" s="246" t="s">
        <v>19039</v>
      </c>
      <c r="E263" s="247" t="s">
        <v>19616</v>
      </c>
      <c r="F263" s="253" t="s">
        <v>19932</v>
      </c>
      <c r="G263" s="251" t="s">
        <v>19699</v>
      </c>
      <c r="H263" s="276" t="s">
        <v>19753</v>
      </c>
      <c r="I263" s="126" t="s">
        <v>19807</v>
      </c>
    </row>
    <row r="264" spans="1:9" ht="71.25">
      <c r="A264" s="126" t="str">
        <f t="shared" si="11"/>
        <v>CheckerJ44</v>
      </c>
      <c r="B264" s="126" t="s">
        <v>1154</v>
      </c>
      <c r="C264" s="126" t="s">
        <v>18952</v>
      </c>
      <c r="D264" s="246" t="s">
        <v>19040</v>
      </c>
      <c r="E264" s="247" t="s">
        <v>19617</v>
      </c>
      <c r="F264" s="253" t="s">
        <v>19933</v>
      </c>
      <c r="G264" s="251" t="s">
        <v>19700</v>
      </c>
      <c r="H264" s="276" t="s">
        <v>19754</v>
      </c>
      <c r="I264" s="126" t="s">
        <v>19808</v>
      </c>
    </row>
    <row r="265" spans="1:9" ht="15">
      <c r="A265" s="126" t="str">
        <f t="shared" si="11"/>
        <v>CheckerJ45</v>
      </c>
      <c r="B265" s="126" t="s">
        <v>1154</v>
      </c>
      <c r="C265" s="126" t="s">
        <v>18953</v>
      </c>
      <c r="D265" s="246"/>
      <c r="E265" s="247"/>
      <c r="F265" s="253"/>
      <c r="G265" s="251"/>
      <c r="H265" s="276"/>
      <c r="I265" s="126"/>
    </row>
    <row r="266" spans="1:9" ht="15">
      <c r="A266" s="126" t="str">
        <f t="shared" si="11"/>
        <v>CheckerJ46</v>
      </c>
      <c r="B266" s="126" t="s">
        <v>1154</v>
      </c>
      <c r="C266" s="126" t="s">
        <v>18954</v>
      </c>
      <c r="D266" s="246"/>
      <c r="E266" s="247"/>
      <c r="F266" s="253"/>
      <c r="G266" s="251"/>
      <c r="H266" s="276"/>
      <c r="I266" s="126"/>
    </row>
    <row r="267" spans="1:9" ht="15">
      <c r="A267" s="126" t="str">
        <f t="shared" si="11"/>
        <v>CheckerJ47</v>
      </c>
      <c r="B267" s="126" t="s">
        <v>1154</v>
      </c>
      <c r="C267" s="126" t="s">
        <v>18955</v>
      </c>
      <c r="D267" s="246"/>
      <c r="E267" s="247"/>
      <c r="F267" s="253"/>
      <c r="G267" s="251"/>
      <c r="H267" s="276"/>
      <c r="I267" s="126"/>
    </row>
    <row r="268" spans="1:9" ht="15">
      <c r="A268" s="126" t="str">
        <f t="shared" si="11"/>
        <v>CheckerJ48</v>
      </c>
      <c r="B268" s="126" t="s">
        <v>1154</v>
      </c>
      <c r="C268" s="126" t="s">
        <v>18956</v>
      </c>
      <c r="D268" s="246"/>
      <c r="E268" s="247"/>
      <c r="F268" s="253"/>
      <c r="G268" s="251"/>
      <c r="H268" s="276"/>
      <c r="I268" s="126"/>
    </row>
    <row r="269" spans="1:9" ht="71.25">
      <c r="A269" s="126" t="str">
        <f t="shared" si="11"/>
        <v>CheckerJ50</v>
      </c>
      <c r="B269" s="126" t="s">
        <v>1154</v>
      </c>
      <c r="C269" s="126" t="s">
        <v>18957</v>
      </c>
      <c r="D269" s="246" t="s">
        <v>19041</v>
      </c>
      <c r="E269" s="247" t="s">
        <v>19618</v>
      </c>
      <c r="F269" s="253" t="s">
        <v>19934</v>
      </c>
      <c r="G269" s="251" t="s">
        <v>19701</v>
      </c>
      <c r="H269" s="276" t="s">
        <v>19755</v>
      </c>
      <c r="I269" s="126" t="s">
        <v>19809</v>
      </c>
    </row>
    <row r="270" spans="1:9" ht="71.25">
      <c r="A270" s="126" t="str">
        <f t="shared" si="11"/>
        <v>CheckerJ51</v>
      </c>
      <c r="B270" s="126" t="s">
        <v>1154</v>
      </c>
      <c r="C270" s="126" t="s">
        <v>18958</v>
      </c>
      <c r="D270" s="246" t="s">
        <v>19042</v>
      </c>
      <c r="E270" s="247" t="s">
        <v>19619</v>
      </c>
      <c r="F270" s="253" t="s">
        <v>19935</v>
      </c>
      <c r="G270" s="251" t="s">
        <v>19702</v>
      </c>
      <c r="H270" s="276" t="s">
        <v>19756</v>
      </c>
      <c r="I270" s="126" t="s">
        <v>19810</v>
      </c>
    </row>
    <row r="271" spans="1:9" ht="71.25">
      <c r="A271" s="126" t="str">
        <f t="shared" si="11"/>
        <v>CheckerJ52</v>
      </c>
      <c r="B271" s="126" t="s">
        <v>1154</v>
      </c>
      <c r="C271" s="126" t="s">
        <v>18959</v>
      </c>
      <c r="D271" s="246" t="s">
        <v>19043</v>
      </c>
      <c r="E271" s="247" t="s">
        <v>19620</v>
      </c>
      <c r="F271" s="253" t="s">
        <v>19936</v>
      </c>
      <c r="G271" s="251" t="s">
        <v>19703</v>
      </c>
      <c r="H271" s="276" t="s">
        <v>19757</v>
      </c>
      <c r="I271" s="126" t="s">
        <v>19811</v>
      </c>
    </row>
    <row r="272" spans="1:9" ht="71.25">
      <c r="A272" s="126" t="str">
        <f t="shared" si="11"/>
        <v>CheckerJ53</v>
      </c>
      <c r="B272" s="126" t="s">
        <v>1154</v>
      </c>
      <c r="C272" s="126" t="s">
        <v>18960</v>
      </c>
      <c r="D272" s="246" t="s">
        <v>19044</v>
      </c>
      <c r="E272" s="247" t="s">
        <v>19621</v>
      </c>
      <c r="F272" s="253" t="s">
        <v>19937</v>
      </c>
      <c r="G272" s="251" t="s">
        <v>19704</v>
      </c>
      <c r="H272" s="276" t="s">
        <v>19758</v>
      </c>
      <c r="I272" s="126" t="s">
        <v>19812</v>
      </c>
    </row>
    <row r="273" spans="1:9" ht="71.25">
      <c r="A273" s="126" t="str">
        <f t="shared" si="11"/>
        <v>CheckerJ54</v>
      </c>
      <c r="B273" s="126" t="s">
        <v>1154</v>
      </c>
      <c r="C273" s="126" t="s">
        <v>18961</v>
      </c>
      <c r="D273" s="246" t="s">
        <v>19045</v>
      </c>
      <c r="E273" s="247" t="s">
        <v>19622</v>
      </c>
      <c r="F273" s="253" t="s">
        <v>19938</v>
      </c>
      <c r="G273" s="251" t="s">
        <v>19705</v>
      </c>
      <c r="H273" s="276" t="s">
        <v>19759</v>
      </c>
      <c r="I273" s="126" t="s">
        <v>19813</v>
      </c>
    </row>
    <row r="274" spans="1:9" ht="71.25">
      <c r="A274" s="126" t="str">
        <f t="shared" si="11"/>
        <v>CheckerJ55</v>
      </c>
      <c r="B274" s="126" t="s">
        <v>1154</v>
      </c>
      <c r="C274" s="126" t="s">
        <v>18962</v>
      </c>
      <c r="D274" s="246" t="s">
        <v>19046</v>
      </c>
      <c r="E274" s="247" t="s">
        <v>19623</v>
      </c>
      <c r="F274" s="253" t="s">
        <v>19939</v>
      </c>
      <c r="G274" s="251" t="s">
        <v>19706</v>
      </c>
      <c r="H274" s="276" t="s">
        <v>19760</v>
      </c>
      <c r="I274" s="126" t="s">
        <v>19814</v>
      </c>
    </row>
    <row r="275" spans="1:9" ht="15">
      <c r="A275" s="126" t="str">
        <f t="shared" si="11"/>
        <v>CheckerJ56</v>
      </c>
      <c r="B275" s="126" t="s">
        <v>1154</v>
      </c>
      <c r="C275" s="126" t="s">
        <v>18963</v>
      </c>
      <c r="D275" s="246"/>
      <c r="E275" s="247"/>
      <c r="F275" s="253"/>
      <c r="G275" s="251"/>
      <c r="H275" s="276"/>
      <c r="I275" s="126"/>
    </row>
    <row r="276" spans="1:9" ht="15">
      <c r="A276" s="126" t="str">
        <f t="shared" si="11"/>
        <v>CheckerJ57</v>
      </c>
      <c r="B276" s="126" t="s">
        <v>1154</v>
      </c>
      <c r="C276" s="126" t="s">
        <v>18964</v>
      </c>
      <c r="D276" s="246"/>
      <c r="E276" s="247"/>
      <c r="F276" s="253"/>
      <c r="G276" s="251"/>
      <c r="H276" s="276"/>
      <c r="I276" s="126"/>
    </row>
    <row r="277" spans="1:9" ht="15">
      <c r="A277" s="126" t="str">
        <f t="shared" si="11"/>
        <v>CheckerJ58</v>
      </c>
      <c r="B277" s="126" t="s">
        <v>1154</v>
      </c>
      <c r="C277" s="126" t="s">
        <v>18965</v>
      </c>
      <c r="D277" s="246"/>
      <c r="E277" s="247"/>
      <c r="F277" s="253"/>
      <c r="G277" s="251"/>
      <c r="H277" s="276"/>
      <c r="I277" s="126"/>
    </row>
    <row r="278" spans="1:9" ht="15">
      <c r="A278" s="126" t="str">
        <f t="shared" si="11"/>
        <v>CheckerJ59</v>
      </c>
      <c r="B278" s="126" t="s">
        <v>1154</v>
      </c>
      <c r="C278" s="126" t="s">
        <v>18966</v>
      </c>
      <c r="D278" s="246"/>
      <c r="E278" s="247"/>
      <c r="F278" s="253"/>
      <c r="G278" s="251"/>
      <c r="H278" s="276"/>
      <c r="I278" s="126"/>
    </row>
    <row r="279" spans="1:9" ht="42.75">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2.75">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2.75">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2.75">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2.75">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2.75">
      <c r="A284" s="126" t="str">
        <f t="shared" si="12"/>
        <v>CheckerJ66</v>
      </c>
      <c r="B284" s="126" t="s">
        <v>1154</v>
      </c>
      <c r="C284" s="126" t="s">
        <v>18972</v>
      </c>
      <c r="D284" s="126" t="s">
        <v>19052</v>
      </c>
      <c r="E284" s="240" t="s">
        <v>19629</v>
      </c>
      <c r="F284" s="241" t="s">
        <v>19671</v>
      </c>
      <c r="G284" s="251" t="s">
        <v>19712</v>
      </c>
      <c r="H284" s="276" t="s">
        <v>19766</v>
      </c>
      <c r="I284" s="126" t="s">
        <v>19820</v>
      </c>
    </row>
    <row r="285" spans="1:9" ht="15">
      <c r="A285" s="126" t="str">
        <f t="shared" si="12"/>
        <v>CheckerJ67</v>
      </c>
      <c r="B285" s="126" t="s">
        <v>1154</v>
      </c>
      <c r="C285" s="126" t="s">
        <v>18973</v>
      </c>
      <c r="G285" s="311"/>
      <c r="H285" s="276"/>
      <c r="I285" s="126"/>
    </row>
    <row r="286" spans="1:9" ht="15">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7">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4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6"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8.95"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1.95"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1.95" customHeight="1">
      <c r="A295" s="126" t="str">
        <f t="shared" si="12"/>
        <v>CheckerJ78</v>
      </c>
      <c r="B295" s="126" t="s">
        <v>1154</v>
      </c>
      <c r="C295" s="126" t="s">
        <v>18981</v>
      </c>
      <c r="G295"/>
      <c r="H295" s="276"/>
    </row>
    <row r="296" spans="1:9" ht="51.95" customHeight="1">
      <c r="A296" s="126" t="str">
        <f t="shared" si="12"/>
        <v>CheckerJ79</v>
      </c>
      <c r="B296" s="126" t="s">
        <v>1154</v>
      </c>
      <c r="C296" s="126" t="s">
        <v>18982</v>
      </c>
      <c r="G296"/>
      <c r="H296" s="276"/>
    </row>
    <row r="297" spans="1:9" ht="51.95"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57">
      <c r="A299" s="126" t="str">
        <f t="shared" si="12"/>
        <v>CheckerJ83</v>
      </c>
      <c r="B299" s="126" t="s">
        <v>1154</v>
      </c>
      <c r="C299" s="126" t="s">
        <v>18985</v>
      </c>
      <c r="D299" s="246" t="s">
        <v>19059</v>
      </c>
      <c r="E299" s="247" t="s">
        <v>19636</v>
      </c>
      <c r="F299" s="253" t="s">
        <v>19940</v>
      </c>
      <c r="G299" s="258" t="s">
        <v>19719</v>
      </c>
      <c r="H299" s="276" t="s">
        <v>19773</v>
      </c>
      <c r="I299" s="126" t="s">
        <v>19827</v>
      </c>
    </row>
    <row r="300" spans="1:9" ht="57">
      <c r="A300" s="126" t="str">
        <f t="shared" si="12"/>
        <v>CheckerJ84</v>
      </c>
      <c r="B300" s="126" t="s">
        <v>1154</v>
      </c>
      <c r="C300" s="126" t="s">
        <v>18986</v>
      </c>
      <c r="D300" s="246" t="s">
        <v>19060</v>
      </c>
      <c r="E300" s="247" t="s">
        <v>19637</v>
      </c>
      <c r="F300" s="253" t="s">
        <v>19941</v>
      </c>
      <c r="G300" s="258" t="s">
        <v>19720</v>
      </c>
      <c r="H300" s="276" t="s">
        <v>19774</v>
      </c>
      <c r="I300" s="126" t="s">
        <v>19828</v>
      </c>
    </row>
    <row r="301" spans="1:9" ht="57">
      <c r="A301" s="126" t="str">
        <f t="shared" si="12"/>
        <v>CheckerJ85</v>
      </c>
      <c r="B301" s="126" t="s">
        <v>1154</v>
      </c>
      <c r="C301" s="126" t="s">
        <v>18987</v>
      </c>
      <c r="D301" s="246" t="s">
        <v>19061</v>
      </c>
      <c r="E301" s="247" t="s">
        <v>19638</v>
      </c>
      <c r="F301" s="253" t="s">
        <v>19942</v>
      </c>
      <c r="G301" s="258" t="s">
        <v>19721</v>
      </c>
      <c r="H301" s="276" t="s">
        <v>19775</v>
      </c>
      <c r="I301" s="126" t="s">
        <v>19829</v>
      </c>
    </row>
    <row r="302" spans="1:9" ht="57">
      <c r="A302" s="126" t="str">
        <f t="shared" si="12"/>
        <v>CheckerJ86</v>
      </c>
      <c r="B302" s="126" t="s">
        <v>1154</v>
      </c>
      <c r="C302" s="126" t="s">
        <v>18988</v>
      </c>
      <c r="D302" s="246" t="s">
        <v>19062</v>
      </c>
      <c r="E302" s="247" t="s">
        <v>19639</v>
      </c>
      <c r="F302" s="253" t="s">
        <v>19943</v>
      </c>
      <c r="G302" s="258" t="s">
        <v>19722</v>
      </c>
      <c r="H302" s="276" t="s">
        <v>19776</v>
      </c>
      <c r="I302" s="126" t="s">
        <v>19830</v>
      </c>
    </row>
    <row r="303" spans="1:9" ht="57">
      <c r="A303" s="126" t="str">
        <f t="shared" si="12"/>
        <v>CheckerJ87</v>
      </c>
      <c r="B303" s="126" t="s">
        <v>1154</v>
      </c>
      <c r="C303" s="126" t="s">
        <v>18989</v>
      </c>
      <c r="D303" s="246" t="s">
        <v>19063</v>
      </c>
      <c r="E303" s="247" t="s">
        <v>19640</v>
      </c>
      <c r="F303" s="253" t="s">
        <v>19944</v>
      </c>
      <c r="G303" s="258" t="s">
        <v>19723</v>
      </c>
      <c r="H303" s="276" t="s">
        <v>19777</v>
      </c>
      <c r="I303" s="126" t="s">
        <v>19831</v>
      </c>
    </row>
    <row r="304" spans="1:9" ht="57">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6"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4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7">
      <c r="A311" s="126" t="str">
        <f t="shared" si="12"/>
        <v>CheckerJ96</v>
      </c>
      <c r="B311" s="126" t="s">
        <v>1154</v>
      </c>
      <c r="C311" s="126" t="s">
        <v>18999</v>
      </c>
      <c r="D311" s="126" t="s">
        <v>19001</v>
      </c>
      <c r="E311" s="244" t="s">
        <v>19644</v>
      </c>
      <c r="F311" s="266" t="s">
        <v>1248</v>
      </c>
      <c r="G311" s="248" t="s">
        <v>1249</v>
      </c>
      <c r="H311" s="276" t="s">
        <v>1250</v>
      </c>
      <c r="I311" s="126" t="s">
        <v>18588</v>
      </c>
    </row>
    <row r="312" spans="1:9" ht="85.5">
      <c r="A312" s="126" t="str">
        <f t="shared" si="12"/>
        <v>CheckerJ98</v>
      </c>
      <c r="B312" s="126" t="s">
        <v>1154</v>
      </c>
      <c r="C312" s="126" t="s">
        <v>19003</v>
      </c>
      <c r="D312" s="246" t="s">
        <v>19002</v>
      </c>
      <c r="E312" s="247" t="s">
        <v>19645</v>
      </c>
      <c r="F312" s="253" t="s">
        <v>19946</v>
      </c>
      <c r="G312" s="251" t="s">
        <v>19727</v>
      </c>
      <c r="H312" s="276" t="s">
        <v>19781</v>
      </c>
      <c r="I312" s="126" t="s">
        <v>19835</v>
      </c>
    </row>
    <row r="313" spans="1:9" ht="85.5">
      <c r="A313" s="126" t="str">
        <f t="shared" si="12"/>
        <v>CheckerJ99</v>
      </c>
      <c r="B313" s="126" t="s">
        <v>1154</v>
      </c>
      <c r="C313" s="126" t="s">
        <v>19005</v>
      </c>
      <c r="D313" s="246" t="s">
        <v>19004</v>
      </c>
      <c r="E313" s="247" t="s">
        <v>19646</v>
      </c>
      <c r="F313" s="253" t="s">
        <v>19947</v>
      </c>
      <c r="G313" s="251" t="s">
        <v>19728</v>
      </c>
      <c r="H313" s="276" t="s">
        <v>19782</v>
      </c>
      <c r="I313" s="126" t="s">
        <v>19836</v>
      </c>
    </row>
    <row r="314" spans="1:9" ht="85.5">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85.5">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85.5">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85.5">
      <c r="A317" s="126" t="str">
        <f t="shared" si="12"/>
        <v>CheckerJ103</v>
      </c>
      <c r="B317" s="126" t="s">
        <v>1154</v>
      </c>
      <c r="C317" s="126" t="s">
        <v>19012</v>
      </c>
      <c r="D317" s="246" t="s">
        <v>19013</v>
      </c>
      <c r="E317" s="247" t="s">
        <v>19650</v>
      </c>
      <c r="F317" s="253" t="s">
        <v>19951</v>
      </c>
      <c r="G317" s="251" t="s">
        <v>19732</v>
      </c>
      <c r="H317" s="276" t="s">
        <v>19786</v>
      </c>
      <c r="I317" s="126" t="s">
        <v>19840</v>
      </c>
    </row>
    <row r="318" spans="1:9" ht="15">
      <c r="A318" s="126" t="str">
        <f t="shared" si="12"/>
        <v>CheckerJ104</v>
      </c>
      <c r="B318" s="126" t="s">
        <v>1154</v>
      </c>
      <c r="C318" s="126" t="s">
        <v>19014</v>
      </c>
      <c r="D318" s="246"/>
      <c r="E318" s="247"/>
      <c r="F318" s="253"/>
      <c r="G318" s="310"/>
      <c r="H318" s="276"/>
      <c r="I318" s="126"/>
    </row>
    <row r="319" spans="1:9" ht="15">
      <c r="A319" s="126" t="str">
        <f t="shared" si="12"/>
        <v>CheckerJ105</v>
      </c>
      <c r="B319" s="126" t="s">
        <v>1154</v>
      </c>
      <c r="C319" s="126" t="s">
        <v>19015</v>
      </c>
      <c r="D319" s="246"/>
      <c r="E319" s="247"/>
      <c r="F319" s="253"/>
      <c r="G319" s="310"/>
      <c r="H319" s="276"/>
      <c r="I319" s="126"/>
    </row>
    <row r="320" spans="1:9" ht="15">
      <c r="A320" s="126" t="str">
        <f t="shared" si="12"/>
        <v>CheckerJ106</v>
      </c>
      <c r="B320" s="126" t="s">
        <v>1154</v>
      </c>
      <c r="C320" s="126" t="s">
        <v>19016</v>
      </c>
      <c r="D320" s="246"/>
      <c r="E320" s="247"/>
      <c r="F320" s="253"/>
      <c r="G320" s="310"/>
      <c r="H320" s="276"/>
      <c r="I320" s="126"/>
    </row>
    <row r="321" spans="1:9" ht="15">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2.75">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450000000000003"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2.75">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71.25">
      <c r="A326" s="126" t="str">
        <f t="shared" si="12"/>
        <v>CheckerJ112</v>
      </c>
      <c r="B326" s="126" t="s">
        <v>1154</v>
      </c>
      <c r="C326" s="126" t="s">
        <v>19024</v>
      </c>
      <c r="D326" s="126" t="s">
        <v>19025</v>
      </c>
      <c r="E326" s="267" t="s">
        <v>19655</v>
      </c>
      <c r="F326" s="241" t="s">
        <v>1251</v>
      </c>
      <c r="G326" s="126" t="s">
        <v>1252</v>
      </c>
      <c r="H326" s="276" t="s">
        <v>1253</v>
      </c>
      <c r="I326" s="126" t="s">
        <v>18589</v>
      </c>
    </row>
    <row r="327" spans="1:9" ht="42.75">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2.75">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2.75">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2.75">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2.75">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2.75">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42.75">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0.95" customHeight="1">
      <c r="A336" s="126" t="str">
        <f t="shared" si="12"/>
        <v>Checker</v>
      </c>
      <c r="B336" s="126" t="s">
        <v>1154</v>
      </c>
      <c r="D336" s="126" t="s">
        <v>1259</v>
      </c>
      <c r="E336" s="244" t="s">
        <v>1260</v>
      </c>
      <c r="F336" s="241" t="s">
        <v>1261</v>
      </c>
      <c r="G336" s="248" t="s">
        <v>1262</v>
      </c>
      <c r="H336" s="276" t="s">
        <v>1263</v>
      </c>
      <c r="I336" s="126" t="s">
        <v>18592</v>
      </c>
    </row>
    <row r="337" spans="1:9" ht="42.75">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ht="28.5">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8.5">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c r="A346" s="347" t="str">
        <f t="shared" si="13"/>
        <v>Mine ListC4</v>
      </c>
      <c r="B346" s="347" t="s">
        <v>19069</v>
      </c>
      <c r="C346" s="347" t="s">
        <v>733</v>
      </c>
      <c r="D346" s="349" t="s">
        <v>19076</v>
      </c>
      <c r="E346" s="348" t="s">
        <v>19077</v>
      </c>
      <c r="F346" s="347" t="s">
        <v>19078</v>
      </c>
      <c r="G346" s="347" t="s">
        <v>19079</v>
      </c>
      <c r="H346" s="347" t="s">
        <v>19080</v>
      </c>
    </row>
    <row r="347" spans="1:9" s="350" customFormat="1">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8.5">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99.5">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42.75">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5.5">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ht="28.5">
      <c r="A363" s="126" t="s">
        <v>1003</v>
      </c>
      <c r="D363" s="126" t="s">
        <v>1282</v>
      </c>
      <c r="E363" s="240" t="s">
        <v>1283</v>
      </c>
      <c r="F363" s="241" t="s">
        <v>1284</v>
      </c>
      <c r="G363" s="127" t="s">
        <v>1285</v>
      </c>
      <c r="H363" s="276" t="s">
        <v>1286</v>
      </c>
    </row>
    <row r="364" spans="1:9" ht="71.25">
      <c r="A364" s="126" t="s">
        <v>1003</v>
      </c>
      <c r="D364" s="126" t="s">
        <v>1287</v>
      </c>
      <c r="E364" s="240" t="s">
        <v>1288</v>
      </c>
      <c r="F364" s="241" t="s">
        <v>1289</v>
      </c>
      <c r="G364" s="127" t="s">
        <v>1290</v>
      </c>
      <c r="H364" s="276" t="s">
        <v>1291</v>
      </c>
    </row>
    <row r="365" spans="1:9" ht="28.5">
      <c r="A365" s="126" t="s">
        <v>1003</v>
      </c>
      <c r="D365" s="126" t="s">
        <v>1292</v>
      </c>
      <c r="E365" s="240" t="s">
        <v>1293</v>
      </c>
      <c r="F365" s="241" t="s">
        <v>1294</v>
      </c>
      <c r="G365" s="127" t="s">
        <v>1295</v>
      </c>
      <c r="H365" s="276" t="s">
        <v>1296</v>
      </c>
    </row>
    <row r="366" spans="1:9" ht="28.5">
      <c r="A366" s="126" t="s">
        <v>1003</v>
      </c>
      <c r="D366" s="126" t="s">
        <v>1297</v>
      </c>
      <c r="E366" s="240" t="s">
        <v>1298</v>
      </c>
      <c r="F366" s="241" t="s">
        <v>1299</v>
      </c>
      <c r="G366" s="127" t="s">
        <v>1300</v>
      </c>
      <c r="H366" s="276" t="s">
        <v>1301</v>
      </c>
    </row>
    <row r="367" spans="1:9" ht="71.25">
      <c r="A367" s="126" t="s">
        <v>1003</v>
      </c>
      <c r="D367" s="126" t="s">
        <v>1302</v>
      </c>
      <c r="E367" s="240" t="s">
        <v>1303</v>
      </c>
      <c r="F367" s="241" t="s">
        <v>1304</v>
      </c>
      <c r="G367" s="127" t="s">
        <v>1305</v>
      </c>
      <c r="H367" s="276" t="s">
        <v>1306</v>
      </c>
    </row>
  </sheetData>
  <autoFilter ref="A1:I367"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6356C9B0-F557-41EE-8D79-73DE1747FD93}"/>
    </customSheetView>
    <customSheetView guid="{4BDF1A28-30D5-449D-B20E-D6C97EF9FAE1}" showAutoFilter="1">
      <selection activeCell="C174" sqref="C174"/>
      <pageMargins left="0" right="0" top="0" bottom="0" header="0" footer="0"/>
      <pageSetup paperSize="9" orientation="portrait"/>
      <autoFilter ref="B1:N1" xr:uid="{812E6FF1-EACE-4046-AAFF-155C1E1F1DF4}"/>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7" customWidth="1"/>
    <col min="2" max="2" width="57" style="57" customWidth="1"/>
    <col min="3" max="16384" width="8.7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7D91AE93-DFC5-4C06-B512-25D7AFE0D45E}"/>
    </customSheetView>
    <customSheetView guid="{4BDF1A28-30D5-449D-B20E-D6C97EF9FAE1}" showAutoFilter="1">
      <selection activeCell="C1" sqref="C1:D65536"/>
      <pageMargins left="0" right="0" top="0" bottom="0" header="0" footer="0"/>
      <pageSetup orientation="portrait"/>
      <autoFilter ref="B1:C1" xr:uid="{3186D42A-4312-425E-932B-A80B41B4889E}"/>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defaultColWidth="11" defaultRowHeight="12.75"/>
  <cols>
    <col min="1" max="1" width="1" customWidth="1"/>
    <col min="2" max="2" width="10" customWidth="1"/>
    <col min="3" max="3" width="11.5" customWidth="1"/>
    <col min="4" max="4" width="17" style="148" customWidth="1"/>
    <col min="5" max="5" width="42.125" customWidth="1"/>
    <col min="6" max="6" width="53.125" customWidth="1"/>
    <col min="7" max="7" width="1" customWidth="1"/>
  </cols>
  <sheetData>
    <row r="1" spans="1:7" ht="13.5" thickTop="1">
      <c r="A1" s="3"/>
      <c r="B1" s="4"/>
      <c r="C1" s="4"/>
      <c r="D1" s="145"/>
      <c r="E1" s="4"/>
      <c r="F1" s="4"/>
      <c r="G1" s="5"/>
    </row>
    <row r="2" spans="1:7">
      <c r="A2" s="452"/>
      <c r="B2" s="1" t="s">
        <v>1</v>
      </c>
      <c r="C2" s="2"/>
      <c r="D2" s="146"/>
      <c r="E2" s="2"/>
      <c r="F2" s="2"/>
      <c r="G2" s="24"/>
    </row>
    <row r="3" spans="1:7">
      <c r="A3" s="452"/>
      <c r="B3" s="2" t="s">
        <v>2</v>
      </c>
      <c r="C3" s="1"/>
      <c r="D3" s="147"/>
      <c r="E3" s="2"/>
      <c r="F3" s="1"/>
      <c r="G3" s="24"/>
    </row>
    <row r="4" spans="1:7" ht="15">
      <c r="A4" s="452"/>
      <c r="B4" s="183" t="s">
        <v>3</v>
      </c>
      <c r="C4" s="184"/>
      <c r="D4" s="185"/>
      <c r="E4" s="2"/>
      <c r="F4" s="184"/>
      <c r="G4" s="24"/>
    </row>
    <row r="5" spans="1:7">
      <c r="A5" s="452"/>
      <c r="B5" s="189" t="s">
        <v>4</v>
      </c>
      <c r="C5" s="186"/>
      <c r="D5" s="187"/>
      <c r="E5" s="2"/>
      <c r="F5" s="186"/>
      <c r="G5" s="24"/>
    </row>
    <row r="6" spans="1:7">
      <c r="A6" s="452"/>
      <c r="B6" s="2"/>
      <c r="C6" s="2"/>
      <c r="D6" s="146"/>
      <c r="E6" s="2"/>
      <c r="F6" s="2"/>
      <c r="G6" s="24"/>
    </row>
    <row r="7" spans="1:7">
      <c r="A7" s="452"/>
      <c r="B7" s="2"/>
      <c r="C7" s="2"/>
      <c r="D7" s="146"/>
      <c r="E7" s="2"/>
      <c r="F7" s="2"/>
      <c r="G7" s="24"/>
    </row>
    <row r="8" spans="1:7">
      <c r="A8" s="452"/>
      <c r="B8" s="2"/>
      <c r="C8" s="2"/>
      <c r="D8" s="146"/>
      <c r="E8" s="2"/>
      <c r="F8" s="2"/>
      <c r="G8" s="24"/>
    </row>
    <row r="9" spans="1:7" ht="20.25" customHeight="1">
      <c r="A9" s="452"/>
      <c r="B9" s="454" t="s">
        <v>5</v>
      </c>
      <c r="C9" s="454"/>
      <c r="D9" s="454"/>
      <c r="E9" s="454"/>
      <c r="F9" s="454"/>
      <c r="G9" s="24"/>
    </row>
    <row r="10" spans="1:7" ht="27" customHeight="1">
      <c r="A10" s="452"/>
      <c r="B10" s="455" t="s">
        <v>6</v>
      </c>
      <c r="C10" s="455"/>
      <c r="D10" s="455"/>
      <c r="E10" s="455"/>
      <c r="F10" s="455"/>
      <c r="G10" s="24"/>
    </row>
    <row r="11" spans="1:7" ht="82.5" customHeight="1">
      <c r="A11" s="452"/>
      <c r="B11" s="456"/>
      <c r="C11" s="456"/>
      <c r="D11" s="456"/>
      <c r="E11" s="456"/>
      <c r="F11" s="456"/>
      <c r="G11" s="24"/>
    </row>
    <row r="12" spans="1:7" ht="22.5">
      <c r="A12" s="452"/>
      <c r="B12" s="173" t="s">
        <v>7</v>
      </c>
      <c r="C12" s="174" t="s">
        <v>8</v>
      </c>
      <c r="D12" s="175" t="s">
        <v>9</v>
      </c>
      <c r="E12" s="174" t="s">
        <v>10</v>
      </c>
      <c r="F12" s="174" t="s">
        <v>11</v>
      </c>
      <c r="G12" s="24"/>
    </row>
    <row r="13" spans="1:7" ht="67.5">
      <c r="A13" s="452"/>
      <c r="B13" s="287">
        <v>1</v>
      </c>
      <c r="C13" s="225" t="s">
        <v>12</v>
      </c>
      <c r="D13" s="226">
        <v>44489</v>
      </c>
      <c r="E13" s="225" t="s">
        <v>12182</v>
      </c>
      <c r="F13" s="227" t="s">
        <v>12191</v>
      </c>
      <c r="G13" s="24"/>
    </row>
    <row r="14" spans="1:7" ht="67.5">
      <c r="A14" s="452"/>
      <c r="B14" s="224">
        <v>1.01</v>
      </c>
      <c r="C14" s="225" t="s">
        <v>12</v>
      </c>
      <c r="D14" s="226">
        <v>44523</v>
      </c>
      <c r="E14" s="225" t="s">
        <v>12183</v>
      </c>
      <c r="F14" s="227" t="s">
        <v>12191</v>
      </c>
      <c r="G14" s="24"/>
    </row>
    <row r="15" spans="1:7" ht="67.5">
      <c r="A15" s="452"/>
      <c r="B15" s="224">
        <v>1.02</v>
      </c>
      <c r="C15" s="225" t="s">
        <v>12</v>
      </c>
      <c r="D15" s="226">
        <v>44553</v>
      </c>
      <c r="E15" s="225" t="s">
        <v>12184</v>
      </c>
      <c r="F15" s="227" t="s">
        <v>12191</v>
      </c>
      <c r="G15" s="24"/>
    </row>
    <row r="16" spans="1:7" ht="90">
      <c r="A16" s="452"/>
      <c r="B16" s="224">
        <v>1.1000000000000001</v>
      </c>
      <c r="C16" s="225" t="s">
        <v>12</v>
      </c>
      <c r="D16" s="226">
        <v>44848</v>
      </c>
      <c r="E16" s="225" t="s">
        <v>12185</v>
      </c>
      <c r="F16" s="227" t="s">
        <v>12192</v>
      </c>
      <c r="G16" s="24"/>
    </row>
    <row r="17" spans="1:7" ht="56.25">
      <c r="A17" s="452"/>
      <c r="B17" s="224">
        <v>1.1100000000000001</v>
      </c>
      <c r="C17" s="225" t="s">
        <v>12</v>
      </c>
      <c r="D17" s="226">
        <v>44869</v>
      </c>
      <c r="E17" s="225" t="s">
        <v>12186</v>
      </c>
      <c r="F17" s="227" t="s">
        <v>12192</v>
      </c>
      <c r="G17" s="24"/>
    </row>
    <row r="18" spans="1:7" ht="56.25">
      <c r="A18" s="452"/>
      <c r="B18" s="224">
        <v>1.2</v>
      </c>
      <c r="C18" s="225" t="s">
        <v>12</v>
      </c>
      <c r="D18" s="226">
        <v>45058</v>
      </c>
      <c r="E18" s="225" t="s">
        <v>12235</v>
      </c>
      <c r="F18" s="227" t="s">
        <v>12193</v>
      </c>
      <c r="G18" s="24"/>
    </row>
    <row r="19" spans="1:7" ht="56.25">
      <c r="A19" s="452"/>
      <c r="B19" s="224">
        <v>1.3</v>
      </c>
      <c r="C19" s="225" t="s">
        <v>12</v>
      </c>
      <c r="D19" s="226">
        <v>45408</v>
      </c>
      <c r="E19" s="288" t="s">
        <v>18595</v>
      </c>
      <c r="F19" s="227" t="s">
        <v>12236</v>
      </c>
      <c r="G19" s="24"/>
    </row>
    <row r="20" spans="1:7" ht="56.25">
      <c r="A20" s="452"/>
      <c r="B20" s="293" t="s">
        <v>18598</v>
      </c>
      <c r="C20" s="225" t="s">
        <v>12</v>
      </c>
      <c r="D20" s="226">
        <v>45772</v>
      </c>
      <c r="E20" s="288" t="s">
        <v>19154</v>
      </c>
      <c r="F20" s="227" t="s">
        <v>19278</v>
      </c>
      <c r="G20" s="24"/>
    </row>
    <row r="21" spans="1:7" ht="13.5" thickBot="1">
      <c r="A21" s="453"/>
      <c r="B21" s="457" t="str">
        <f ca="1">OFFSET(L!$C$1,MATCH("General"&amp;"Cpy",L!$A:$A,0)-1,SL,,)</f>
        <v>© 2025 Responsible Minerals Initiative. All rights reserved.</v>
      </c>
      <c r="C21" s="457"/>
      <c r="D21" s="457"/>
      <c r="E21" s="457"/>
      <c r="F21" s="457"/>
      <c r="G21" s="25"/>
    </row>
    <row r="22" spans="1:7" ht="13.5"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6" customWidth="1"/>
    <col min="2" max="2" width="35.5" style="156" customWidth="1"/>
    <col min="3" max="3" width="105.5" style="156" customWidth="1"/>
    <col min="4" max="5" width="1.75" style="156" customWidth="1"/>
    <col min="6" max="6" width="52" style="156" customWidth="1"/>
    <col min="7" max="7" width="5" style="156" customWidth="1"/>
    <col min="8" max="16384" width="9" style="156"/>
  </cols>
  <sheetData>
    <row r="1" spans="1:8" ht="90.75" customHeight="1" thickTop="1">
      <c r="A1" s="458"/>
      <c r="B1" s="459"/>
      <c r="C1" s="459"/>
      <c r="D1" s="460"/>
    </row>
    <row r="2" spans="1:8" ht="15">
      <c r="A2" s="176"/>
      <c r="B2" s="177" t="str">
        <f ca="1">OFFSET(L!$C$1,MATCH("Definitions"&amp;ADDRESS(ROW(),COLUMN(),4),L!$A:$A,0)-1,SL,,)</f>
        <v>ITEM</v>
      </c>
      <c r="C2" s="177" t="str">
        <f ca="1">OFFSET(L!$C$1,MATCH("Definitions"&amp;ADDRESS(ROW(),COLUMN(),4),L!$A:$A,0)-1,SL,,)</f>
        <v>DEFINITION</v>
      </c>
      <c r="D2" s="462"/>
      <c r="E2" s="178"/>
    </row>
    <row r="3" spans="1:8" ht="45">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462"/>
      <c r="E3" s="179"/>
    </row>
    <row r="4" spans="1:8" ht="60">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462"/>
      <c r="E4" s="179" t="s">
        <v>13</v>
      </c>
    </row>
    <row r="5" spans="1:8" ht="120">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462"/>
      <c r="E5" s="179"/>
    </row>
    <row r="6" spans="1:8" ht="60">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462"/>
      <c r="E6" s="179"/>
    </row>
    <row r="7" spans="1:8" ht="135">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462"/>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462"/>
      <c r="E8" s="179"/>
    </row>
    <row r="9" spans="1:8" ht="60">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462"/>
      <c r="E9" s="179" t="s">
        <v>15</v>
      </c>
    </row>
    <row r="10" spans="1:8" ht="75">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462"/>
      <c r="E10" s="179" t="s">
        <v>16</v>
      </c>
    </row>
    <row r="11" spans="1:8" ht="60">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462"/>
      <c r="E11" s="179" t="s">
        <v>15</v>
      </c>
      <c r="H11" s="156">
        <v>14</v>
      </c>
    </row>
    <row r="12" spans="1:8" ht="30">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462"/>
      <c r="E12" s="179"/>
    </row>
    <row r="13" spans="1:8" ht="90">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462"/>
      <c r="E13" s="179"/>
    </row>
    <row r="14" spans="1:8" ht="120">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462"/>
      <c r="E14" s="179"/>
    </row>
    <row r="15" spans="1:8" ht="30">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462"/>
      <c r="E15" s="179"/>
    </row>
    <row r="16" spans="1:8" ht="45">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462"/>
      <c r="E16" s="179" t="s">
        <v>15</v>
      </c>
    </row>
    <row r="17" spans="1:5" ht="75">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462"/>
      <c r="E17" s="179"/>
    </row>
    <row r="18" spans="1:5" ht="75">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462"/>
      <c r="E18" s="179"/>
    </row>
    <row r="19" spans="1:5" ht="105">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462"/>
      <c r="E19" s="179"/>
    </row>
    <row r="20" spans="1:5" ht="45">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462"/>
      <c r="E20" s="179"/>
    </row>
    <row r="21" spans="1:5" ht="120">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462"/>
      <c r="E21" s="179" t="s">
        <v>15</v>
      </c>
    </row>
    <row r="22" spans="1:5" ht="75">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462"/>
      <c r="E22" s="179" t="s">
        <v>16</v>
      </c>
    </row>
    <row r="23" spans="1:5" ht="60">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462"/>
      <c r="E23" s="179"/>
    </row>
    <row r="24" spans="1:5" ht="150">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462"/>
      <c r="E24" s="179" t="s">
        <v>15</v>
      </c>
    </row>
    <row r="25" spans="1:5" ht="150">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462"/>
      <c r="E25" s="179" t="s">
        <v>13</v>
      </c>
    </row>
    <row r="26" spans="1:5" ht="75">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462"/>
      <c r="E26" s="179"/>
    </row>
    <row r="27" spans="1:5" ht="60">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462"/>
      <c r="E27" s="179"/>
    </row>
    <row r="28" spans="1:5" ht="15">
      <c r="A28" s="176"/>
      <c r="B28" s="464" t="str">
        <f ca="1">OFFSET(L!$C$1,MATCH("Definitions"&amp;ADDRESS(ROW(),COLUMN(),4),L!$A:$A,0)-1,SL,,)</f>
        <v>* Please consult the EMRT Completion Guide for additional details on primary and secondary sources for this mineral.</v>
      </c>
      <c r="C28" s="464"/>
      <c r="D28" s="462"/>
      <c r="E28" s="179"/>
    </row>
    <row r="29" spans="1:5" ht="15">
      <c r="A29" s="176"/>
      <c r="B29" s="461" t="str">
        <f ca="1">OFFSET(L!$C$1,MATCH("General"&amp;"Cpy",L!$A:$A,0)-1,SL,,)</f>
        <v>© 2025 Responsible Minerals Initiative. All rights reserved.</v>
      </c>
      <c r="C29" s="461"/>
      <c r="D29" s="462"/>
      <c r="E29" s="179"/>
    </row>
    <row r="30" spans="1:5" ht="13.5" thickBot="1">
      <c r="A30" s="180"/>
      <c r="B30" s="181"/>
      <c r="C30" s="181"/>
      <c r="D30" s="463"/>
    </row>
    <row r="31" spans="1:5" ht="13.5" thickTop="1"/>
  </sheetData>
  <sheetProtection algorithmName="SHA-512" hashValue="bH6hczlSkzBJYgZZktO3pwOxN8kndHPUWDV/pPw/eGl7n0EvEkgIMa5xoN6gEHImpIfH7I+jyKL8md59Y9qeCw==" saltValue="LUvhxUgSPSr6ea+JvhJ5c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Normal="100" workbookViewId="0">
      <selection activeCell="D27" sqref="D27:E27"/>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13" width="8.875" hidden="1" customWidth="1"/>
    <col min="14" max="14" width="24" hidden="1" customWidth="1"/>
    <col min="15" max="15" width="28.75" hidden="1" customWidth="1"/>
    <col min="16" max="16" width="31" hidden="1" customWidth="1"/>
    <col min="17" max="17" width="33.25" hidden="1" customWidth="1"/>
    <col min="18" max="18" width="32" hidden="1" customWidth="1"/>
    <col min="19" max="19" width="21.25" hidden="1" customWidth="1"/>
    <col min="20" max="20" width="24.125" hidden="1" customWidth="1"/>
    <col min="21" max="21" width="15.5" hidden="1" customWidth="1"/>
    <col min="22" max="22" width="18" hidden="1" customWidth="1"/>
    <col min="23" max="23" width="15" hidden="1" customWidth="1"/>
    <col min="24" max="24" width="18" hidden="1" customWidth="1"/>
    <col min="25" max="25" width="10.5" hidden="1" customWidth="1"/>
    <col min="26" max="29" width="9" hidden="1" customWidth="1"/>
    <col min="30" max="32" width="9" customWidth="1"/>
  </cols>
  <sheetData>
    <row r="1" spans="1:34" ht="15.75" thickTop="1">
      <c r="A1" s="424"/>
      <c r="B1" s="425"/>
      <c r="C1" s="425"/>
      <c r="D1" s="425"/>
      <c r="E1" s="425"/>
      <c r="F1" s="425"/>
      <c r="G1" s="425"/>
      <c r="H1" s="425"/>
      <c r="I1" s="425"/>
      <c r="J1" s="425"/>
      <c r="K1" s="426"/>
      <c r="L1" s="102"/>
      <c r="P1" s="2"/>
      <c r="Q1" s="2"/>
      <c r="R1" s="2"/>
      <c r="S1" s="2"/>
      <c r="T1" s="2"/>
      <c r="U1" s="2"/>
      <c r="V1" s="2"/>
      <c r="W1" s="2"/>
      <c r="X1" s="2"/>
      <c r="Y1" s="2"/>
      <c r="Z1" s="2"/>
      <c r="AA1" s="2"/>
      <c r="AB1" s="2"/>
      <c r="AC1" s="2"/>
      <c r="AD1" s="2"/>
      <c r="AE1" s="2"/>
      <c r="AF1" s="2"/>
      <c r="AG1" s="2"/>
      <c r="AH1" s="2"/>
    </row>
    <row r="2" spans="1:34" ht="81.75" customHeight="1">
      <c r="A2" s="27"/>
      <c r="B2" s="283"/>
      <c r="C2" s="28"/>
      <c r="D2" s="427" t="str">
        <f ca="1">OFFSET(L!$C$1,MATCH("Declaration"&amp;ADDRESS(ROW(),COLUMN(),4),L!$A:$A,0)-1,SL,,)</f>
        <v>Extended Mineral Reporting Template (EMRT)</v>
      </c>
      <c r="E2" s="428"/>
      <c r="F2" s="428"/>
      <c r="G2" s="428"/>
      <c r="H2" s="428"/>
      <c r="I2" s="428"/>
      <c r="J2" s="429"/>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17</v>
      </c>
      <c r="E3" s="408"/>
      <c r="F3" s="409"/>
      <c r="G3" s="409"/>
      <c r="H3" s="409"/>
      <c r="I3" s="409"/>
      <c r="J3" s="190" t="s">
        <v>19342</v>
      </c>
      <c r="K3" s="29"/>
      <c r="L3" s="102"/>
      <c r="P3" s="38">
        <f>MATCH($D$3,LN,0)</f>
        <v>1</v>
      </c>
    </row>
    <row r="4" spans="1:34" ht="15.75">
      <c r="A4" s="27"/>
      <c r="B4" s="433" t="str">
        <f ca="1">OFFSET(L!$C$1,MATCH("Declaration"&amp;ADDRESS(ROW(),COLUMN(),4),L!$A:$A,0)-1,SL,,)</f>
        <v>The purpose of this document is to collect sourcing information on below minerals.</v>
      </c>
      <c r="C4" s="433"/>
      <c r="D4" s="433"/>
      <c r="E4" s="433"/>
      <c r="F4" s="433"/>
      <c r="G4" s="433"/>
      <c r="H4" s="433"/>
      <c r="I4" s="437" t="str">
        <f ca="1">OFFSET(L!$C$1,MATCH("Declaration"&amp;ADDRESS(ROW(),COLUMN(),4),L!$A:$A,0)-1,SL,,)</f>
        <v>Link to Terms &amp; Conditions</v>
      </c>
      <c r="J4" s="437"/>
      <c r="K4" s="29"/>
      <c r="L4" s="104"/>
      <c r="P4" s="2"/>
      <c r="Q4" s="2"/>
      <c r="R4" s="2"/>
      <c r="S4" s="2"/>
      <c r="T4" s="2"/>
      <c r="U4" s="2"/>
      <c r="V4" s="2"/>
      <c r="W4" s="2"/>
      <c r="X4" s="2"/>
      <c r="Y4" s="2"/>
      <c r="Z4" s="2"/>
      <c r="AA4" s="2"/>
      <c r="AB4" s="2"/>
      <c r="AC4" s="2"/>
      <c r="AD4" s="2"/>
      <c r="AE4" s="2"/>
      <c r="AF4" s="2"/>
      <c r="AG4" s="2"/>
      <c r="AH4" s="2"/>
    </row>
    <row r="5" spans="1:34" ht="15">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33" t="str">
        <f ca="1">OFFSET(L!$C$1,MATCH("Declaration"&amp;ADDRESS(ROW(),COLUMN(),4),L!$A:$A,0)-1,SL,,)</f>
        <v>Mandatory fields are noted with an asterisk (*).  Consult the instructions tab for guidance on how to answer each question.</v>
      </c>
      <c r="C6" s="433"/>
      <c r="D6" s="433"/>
      <c r="E6" s="433"/>
      <c r="F6" s="433"/>
      <c r="G6" s="433"/>
      <c r="H6" s="433"/>
      <c r="I6" s="433"/>
      <c r="J6" s="433"/>
      <c r="K6" s="29"/>
      <c r="L6" s="104" t="s">
        <v>18</v>
      </c>
      <c r="P6" s="2"/>
      <c r="Q6" s="2"/>
      <c r="R6" s="2"/>
      <c r="S6" s="2"/>
      <c r="T6" s="2"/>
      <c r="U6" s="2"/>
      <c r="V6" s="2"/>
      <c r="W6" s="2"/>
      <c r="X6" s="2"/>
      <c r="Y6" s="2"/>
      <c r="Z6" s="2"/>
      <c r="AA6" s="2"/>
      <c r="AB6" s="2"/>
      <c r="AC6" s="2"/>
      <c r="AD6" s="2"/>
      <c r="AE6" s="2"/>
      <c r="AF6" s="2"/>
      <c r="AG6" s="2"/>
      <c r="AH6" s="2"/>
    </row>
    <row r="7" spans="1:34" ht="15.75">
      <c r="A7" s="27"/>
      <c r="B7" s="438" t="str">
        <f ca="1">OFFSET(L!$C$1,MATCH("Declaration"&amp;ADDRESS(ROW(),COLUMN(),4),L!$A:$A,0)-1,SL,,)</f>
        <v>Company Information</v>
      </c>
      <c r="C7" s="438"/>
      <c r="D7" s="438"/>
      <c r="E7" s="438"/>
      <c r="F7" s="438"/>
      <c r="G7" s="438"/>
      <c r="H7" s="438"/>
      <c r="I7" s="438"/>
      <c r="J7" s="438"/>
      <c r="K7" s="29"/>
      <c r="L7" s="104"/>
      <c r="P7" s="2"/>
      <c r="Q7" s="2"/>
      <c r="R7" s="2"/>
      <c r="S7" s="2"/>
      <c r="T7" s="2"/>
      <c r="U7" s="2"/>
      <c r="V7" s="2"/>
      <c r="W7" s="2"/>
      <c r="X7" s="2"/>
      <c r="Y7" s="2"/>
      <c r="Z7" s="2"/>
      <c r="AA7" s="2"/>
      <c r="AB7" s="2"/>
      <c r="AC7" s="2"/>
      <c r="AD7" s="2"/>
      <c r="AE7" s="2"/>
      <c r="AF7" s="2"/>
      <c r="AG7" s="2"/>
      <c r="AH7" s="2"/>
    </row>
    <row r="8" spans="1:34" ht="15.75">
      <c r="A8" s="31"/>
      <c r="B8" s="65" t="str">
        <f ca="1">OFFSET(L!$C$1,MATCH("Declaration"&amp;ADDRESS(ROW(),COLUMN(),4),L!$A:$A,0)-1,SL,,)</f>
        <v>Company Name (*):</v>
      </c>
      <c r="C8" s="66"/>
      <c r="D8" s="430" t="s">
        <v>20051</v>
      </c>
      <c r="E8" s="431"/>
      <c r="F8" s="431"/>
      <c r="G8" s="431"/>
      <c r="H8" s="431"/>
      <c r="I8" s="431"/>
      <c r="J8" s="432"/>
      <c r="K8" s="32"/>
      <c r="L8" s="104"/>
      <c r="P8" s="2"/>
      <c r="Q8" s="2"/>
      <c r="R8" s="2"/>
      <c r="S8" s="2"/>
      <c r="T8" s="2"/>
      <c r="U8" s="2"/>
      <c r="V8" s="2"/>
      <c r="W8" s="2"/>
      <c r="X8" s="2"/>
      <c r="Y8" s="2"/>
      <c r="Z8" s="2"/>
      <c r="AA8" s="2"/>
      <c r="AB8" s="2"/>
      <c r="AC8" s="2"/>
      <c r="AD8" s="2"/>
      <c r="AE8" s="2"/>
      <c r="AF8" s="2"/>
      <c r="AG8" s="2"/>
      <c r="AH8" s="2"/>
    </row>
    <row r="9" spans="1:34" ht="15.75">
      <c r="A9" s="31"/>
      <c r="B9" s="65" t="str">
        <f ca="1">OFFSET(L!$C$1,MATCH("Declaration"&amp;ADDRESS(ROW(),COLUMN(),4),L!$A:$A,0)-1,SL,,)</f>
        <v>Declaration Scope or Class (*):</v>
      </c>
      <c r="C9" s="66"/>
      <c r="D9" s="414" t="s">
        <v>19</v>
      </c>
      <c r="E9" s="415"/>
      <c r="F9" s="415"/>
      <c r="G9" s="416"/>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39" t="str">
        <f ca="1">OFFSET(L!$C$1,MATCH("Declaration"&amp;ADDRESS(ROW(),COLUMN(),4)&amp;LEFT($D$9,1),L!$A:$A,0)-1,SL,,)</f>
        <v>Description of Scope:</v>
      </c>
      <c r="C10" s="112"/>
      <c r="D10" s="434" t="s">
        <v>20052</v>
      </c>
      <c r="E10" s="435"/>
      <c r="F10" s="435"/>
      <c r="G10" s="435"/>
      <c r="H10" s="435"/>
      <c r="I10" s="435"/>
      <c r="J10" s="436"/>
      <c r="K10" s="29"/>
      <c r="L10" s="104"/>
      <c r="Q10" s="2"/>
      <c r="R10" s="2"/>
      <c r="S10" s="2"/>
      <c r="T10" s="2"/>
      <c r="U10" s="2"/>
      <c r="V10" s="2"/>
      <c r="W10" s="2"/>
      <c r="X10" s="2"/>
      <c r="Y10" s="2"/>
      <c r="Z10" s="2"/>
      <c r="AA10" s="2"/>
      <c r="AB10" s="2"/>
      <c r="AC10" s="2"/>
      <c r="AD10" s="2"/>
      <c r="AE10" s="2"/>
      <c r="AF10" s="2"/>
      <c r="AG10" s="2"/>
      <c r="AH10" s="2"/>
    </row>
    <row r="11" spans="1:34" ht="15.75">
      <c r="A11" s="31"/>
      <c r="B11" s="440"/>
      <c r="C11" s="112"/>
      <c r="D11" s="441" t="str">
        <f ca="1">IF(D9=Q9,OFFSET(L!$C$1,MATCH("Declaration"&amp;ADDRESS(ROW(),COLUMN(),4),L!$A:$A,0)-1,SL,,),"")</f>
        <v/>
      </c>
      <c r="E11" s="442"/>
      <c r="F11" s="442"/>
      <c r="G11" s="442"/>
      <c r="H11" s="442"/>
      <c r="I11" s="442"/>
      <c r="J11" s="443"/>
      <c r="K11" s="29"/>
      <c r="L11" s="104"/>
      <c r="Q11" s="2"/>
      <c r="R11" s="2"/>
      <c r="S11" s="2"/>
      <c r="T11" s="2"/>
      <c r="U11" s="2"/>
      <c r="V11" s="2"/>
      <c r="W11" s="2"/>
      <c r="X11" s="2"/>
      <c r="Y11" s="2"/>
      <c r="Z11" s="2"/>
      <c r="AA11" s="368" t="s">
        <v>19145</v>
      </c>
      <c r="AB11" s="2"/>
      <c r="AC11" s="2"/>
      <c r="AD11" s="2"/>
      <c r="AE11" s="2"/>
      <c r="AF11" s="2"/>
      <c r="AG11" s="2"/>
      <c r="AH11" s="2"/>
    </row>
    <row r="12" spans="1:34" ht="15.75">
      <c r="A12" s="31"/>
      <c r="B12" s="444" t="str">
        <f ca="1">OFFSET(L!$C$1,MATCH("Declaration"&amp;ADDRESS(ROW(),COLUMN(),4),L!$A:$A,0)-1,SL,,)</f>
        <v>Select Minerals/Metals in Scope (*):</v>
      </c>
      <c r="C12" s="112"/>
      <c r="D12" s="372" t="s">
        <v>40</v>
      </c>
      <c r="E12" s="446" t="s">
        <v>18641</v>
      </c>
      <c r="F12" s="447"/>
      <c r="G12" s="372" t="s">
        <v>18643</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5.75">
      <c r="A13" s="31"/>
      <c r="B13" s="445" t="e">
        <f ca="1">OFFSET(L!$C$1,MATCH("Declaration"&amp;ADDRESS(ROW(),COLUMN(),4),L!$A:$A,0)-1,SL,,)</f>
        <v>#N/A</v>
      </c>
      <c r="C13" s="112"/>
      <c r="D13" s="372" t="s">
        <v>18644</v>
      </c>
      <c r="E13" s="446" t="s">
        <v>41</v>
      </c>
      <c r="F13" s="447"/>
      <c r="G13" s="372" t="s">
        <v>18642</v>
      </c>
      <c r="H13" s="298"/>
      <c r="I13" s="298"/>
      <c r="J13" s="298"/>
      <c r="K13" s="29"/>
      <c r="L13" s="104"/>
      <c r="P13" s="295" t="str">
        <f>IF(ISBLANK(E12),"",IF(E12="(Delete Copper)",IF(ISBLANK(E14),"",E14),E12))</f>
        <v>Copper</v>
      </c>
      <c r="Q13" s="296" t="str">
        <f>IF(P13="",P13,IF(P12="",P12,IF(P12&gt;P13,P12,P13)))</f>
        <v>Copper</v>
      </c>
      <c r="R13" s="296" t="str">
        <f t="shared" ref="R13:Z13" si="8">IF(Q14="",Q13,IF(Q13="",Q14,IF(Q13&gt;Q14,Q14,Q13)))</f>
        <v>Copper</v>
      </c>
      <c r="S13" s="296" t="str">
        <f t="shared" ref="S13" si="9">IF(R13="",R13,IF(R12="",R12,IF(R12&gt;R13,R12,R13)))</f>
        <v>Copper</v>
      </c>
      <c r="T13" s="296" t="str">
        <f t="shared" si="8"/>
        <v>Copper</v>
      </c>
      <c r="U13" s="296" t="str">
        <f t="shared" ref="U13" si="10">IF(T13="",T13,IF(T12="",T12,IF(T12&gt;T13,T12,T13)))</f>
        <v>Copper</v>
      </c>
      <c r="V13" s="296" t="str">
        <f t="shared" si="8"/>
        <v>Copper</v>
      </c>
      <c r="W13" s="296" t="str">
        <f t="shared" ref="W13" si="11">IF(V13="",V13,IF(V12="",V12,IF(V12&gt;V13,V12,V13)))</f>
        <v>Copper</v>
      </c>
      <c r="X13" s="296" t="str">
        <f t="shared" si="8"/>
        <v>Copper</v>
      </c>
      <c r="Y13" s="296" t="str">
        <f t="shared" ref="Y13" si="12">IF(X13="",X13,IF(X12="",X12,IF(X12&gt;X13,X12,X13)))</f>
        <v>Copper</v>
      </c>
      <c r="Z13" s="296" t="str">
        <f t="shared" si="8"/>
        <v>Copper</v>
      </c>
      <c r="AA13" s="296" t="str" cm="1">
        <f t="array" ref="AA13">_xlfn.IFNA(INDEX($Z$12:$Z$21,MATCH(0,COUNTIF($AA$12:$AA12,$Z$12:$Z$21),0)),"")</f>
        <v>Copper</v>
      </c>
      <c r="AB13" s="2"/>
      <c r="AC13" s="2"/>
      <c r="AD13" s="2"/>
      <c r="AE13" s="2"/>
      <c r="AF13" s="2"/>
      <c r="AG13" s="2"/>
    </row>
    <row r="14" spans="1:34" ht="15.75" hidden="1">
      <c r="A14" s="31"/>
      <c r="B14" s="448"/>
      <c r="C14" s="112"/>
      <c r="D14" s="298"/>
      <c r="E14" s="450"/>
      <c r="F14" s="451"/>
      <c r="G14" s="298"/>
      <c r="H14" s="298"/>
      <c r="I14" s="298"/>
      <c r="J14" s="298"/>
      <c r="K14" s="29"/>
      <c r="L14" s="104"/>
      <c r="P14" s="295" t="str">
        <f>IF(ISBLANK(G12),"",IF(G12="(Delete Graphite)",IF(ISBLANK(G14),"",G14),G12))</f>
        <v>Graphite</v>
      </c>
      <c r="Q14" s="296" t="str">
        <f t="shared" ref="Q14:Y14" si="13">IF(P15="",P14,IF(P14="",P15,IF(P14&gt;P15,P15,P14)))</f>
        <v>Graphite</v>
      </c>
      <c r="R14" s="296" t="str">
        <f t="shared" ref="R14:Z14" si="14">IF(Q14="",Q14,IF(Q13="",Q13,IF(Q13&gt;Q14,Q13,Q14)))</f>
        <v>Graphite</v>
      </c>
      <c r="S14" s="296" t="str">
        <f t="shared" si="13"/>
        <v>Graphite</v>
      </c>
      <c r="T14" s="296" t="str">
        <f t="shared" si="14"/>
        <v>Graphite</v>
      </c>
      <c r="U14" s="296" t="str">
        <f t="shared" si="13"/>
        <v>Graphite</v>
      </c>
      <c r="V14" s="296" t="str">
        <f t="shared" si="14"/>
        <v>Graphite</v>
      </c>
      <c r="W14" s="296" t="str">
        <f t="shared" si="13"/>
        <v>Graphite</v>
      </c>
      <c r="X14" s="296" t="str">
        <f t="shared" si="14"/>
        <v>Graphite</v>
      </c>
      <c r="Y14" s="296" t="str">
        <f t="shared" si="13"/>
        <v>Graphite</v>
      </c>
      <c r="Z14" s="296" t="str">
        <f t="shared" si="14"/>
        <v>Graphite</v>
      </c>
      <c r="AA14" s="296" t="str" cm="1">
        <f t="array" ref="AA14">_xlfn.IFNA(INDEX($Z$12:$Z$21,MATCH(0,COUNTIF($AA$12:$AA13,$Z$12:$Z$21),0)),"")</f>
        <v>Graphite</v>
      </c>
      <c r="AB14" s="2"/>
      <c r="AC14" s="2"/>
      <c r="AD14" s="2"/>
      <c r="AE14" s="2"/>
      <c r="AF14" s="2"/>
      <c r="AG14" s="2"/>
    </row>
    <row r="15" spans="1:34" ht="15.75" hidden="1">
      <c r="A15" s="31"/>
      <c r="B15" s="449"/>
      <c r="C15" s="112"/>
      <c r="D15" s="298"/>
      <c r="E15" s="450"/>
      <c r="F15" s="451"/>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Lithium</v>
      </c>
      <c r="S15" s="296" t="str">
        <f t="shared" si="15"/>
        <v>Lithium</v>
      </c>
      <c r="T15" s="296" t="str">
        <f t="shared" si="16"/>
        <v>Lithium</v>
      </c>
      <c r="U15" s="296" t="str">
        <f t="shared" si="15"/>
        <v>Lithium</v>
      </c>
      <c r="V15" s="296" t="str">
        <f t="shared" si="16"/>
        <v>Lithium</v>
      </c>
      <c r="W15" s="296" t="str">
        <f t="shared" si="15"/>
        <v>Lithium</v>
      </c>
      <c r="X15" s="296" t="str">
        <f t="shared" si="16"/>
        <v>Lithium</v>
      </c>
      <c r="Y15" s="296" t="str">
        <f t="shared" si="15"/>
        <v>Lithium</v>
      </c>
      <c r="Z15" s="296" t="str">
        <f t="shared" si="16"/>
        <v>Lithium</v>
      </c>
      <c r="AA15" s="296" t="str" cm="1">
        <f t="array" ref="AA15">_xlfn.IFNA(INDEX($Z$12:$Z$21,MATCH(0,COUNTIF($AA$12:$AA14,$Z$12:$Z$21),0)),"")</f>
        <v>Lithium</v>
      </c>
      <c r="AB15" s="2"/>
      <c r="AC15" s="2"/>
      <c r="AD15" s="2"/>
      <c r="AE15" s="2"/>
      <c r="AF15" s="2"/>
      <c r="AG15" s="2"/>
    </row>
    <row r="16" spans="1:34" ht="15.75">
      <c r="A16" s="31"/>
      <c r="B16" s="33" t="str">
        <f ca="1">OFFSET(L!$C$1,MATCH("Declaration"&amp;ADDRESS(ROW(),COLUMN(),4),L!$A:$A,0)-1,SL,,)</f>
        <v>Company Unique ID:</v>
      </c>
      <c r="C16" s="67"/>
      <c r="D16" s="411"/>
      <c r="E16" s="412"/>
      <c r="F16" s="412"/>
      <c r="G16" s="412"/>
      <c r="H16" s="412"/>
      <c r="I16" s="412"/>
      <c r="J16" s="413"/>
      <c r="K16" s="29"/>
      <c r="L16" s="104"/>
      <c r="P16" s="295" t="str">
        <f>IF(ISBLANK(I12),"",IF(I12="(Delete)",IF(ISBLANK(I14),"",I14),I12))</f>
        <v/>
      </c>
      <c r="Q16" s="296" t="str">
        <f t="shared" ref="Q16:Y16" si="17">IF(P17="",P16,IF(P16="",P17,IF(P16&gt;P17,P17,P16)))</f>
        <v>Lithium</v>
      </c>
      <c r="R16" s="296" t="str">
        <f t="shared" ref="R16:Z16" si="18">IF(Q16="",Q16,IF(Q15="",Q15,IF(Q15&gt;Q16,Q15,Q16)))</f>
        <v/>
      </c>
      <c r="S16" s="296" t="str">
        <f t="shared" si="17"/>
        <v>Mica</v>
      </c>
      <c r="T16" s="296" t="str">
        <f t="shared" si="18"/>
        <v>Mica</v>
      </c>
      <c r="U16" s="296" t="str">
        <f t="shared" si="17"/>
        <v>Mica</v>
      </c>
      <c r="V16" s="296" t="str">
        <f t="shared" si="18"/>
        <v>Mica</v>
      </c>
      <c r="W16" s="296" t="str">
        <f t="shared" si="17"/>
        <v>Mica</v>
      </c>
      <c r="X16" s="296" t="str">
        <f t="shared" si="18"/>
        <v>Mica</v>
      </c>
      <c r="Y16" s="296" t="str">
        <f t="shared" si="17"/>
        <v>Mica</v>
      </c>
      <c r="Z16" s="296" t="str">
        <f t="shared" si="18"/>
        <v>Mica</v>
      </c>
      <c r="AA16" s="296" t="str" cm="1">
        <f t="array" ref="AA16">_xlfn.IFNA(INDEX($Z$12:$Z$21,MATCH(0,COUNTIF($AA$12:$AA15,$Z$12:$Z$21),0)),"")</f>
        <v>Mica</v>
      </c>
      <c r="AB16" s="2"/>
      <c r="AC16" s="2"/>
      <c r="AD16" s="2"/>
      <c r="AE16" s="2"/>
      <c r="AF16" s="2"/>
      <c r="AG16" s="2"/>
    </row>
    <row r="17" spans="1:33" ht="15.75">
      <c r="A17" s="31"/>
      <c r="B17" s="33" t="str">
        <f ca="1">OFFSET(L!$C$1,MATCH("Declaration"&amp;ADDRESS(ROW(),COLUMN(),4),L!$A:$A,0)-1,SL,,)</f>
        <v>Company Unique ID Authority:</v>
      </c>
      <c r="C17" s="67"/>
      <c r="D17" s="411"/>
      <c r="E17" s="412"/>
      <c r="F17" s="412"/>
      <c r="G17" s="412"/>
      <c r="H17" s="412"/>
      <c r="I17" s="412"/>
      <c r="J17" s="413"/>
      <c r="K17" s="29"/>
      <c r="L17" s="104"/>
      <c r="P17" s="295" t="str">
        <f>IF(ISBLANK(D13),"",IF(D13="(Delete Lithium)",IF(ISBLANK(D15),"",D15),D13))</f>
        <v>Lithium</v>
      </c>
      <c r="Q17" s="296" t="str">
        <f t="shared" ref="Q17:Y17" si="19">IF(P17="",P17,IF(P16="",P16,IF(P16&gt;P17,P16,P17)))</f>
        <v/>
      </c>
      <c r="R17" s="296" t="str">
        <f t="shared" ref="R17:Z17" si="20">IF(Q18="",Q17,IF(Q17="",Q18,IF(Q17&gt;Q18,Q18,Q17)))</f>
        <v>Mica</v>
      </c>
      <c r="S17" s="296" t="str">
        <f t="shared" si="19"/>
        <v/>
      </c>
      <c r="T17" s="296" t="str">
        <f t="shared" si="20"/>
        <v>Nickel</v>
      </c>
      <c r="U17" s="296" t="str">
        <f t="shared" si="19"/>
        <v>Nickel</v>
      </c>
      <c r="V17" s="296" t="str">
        <f t="shared" si="20"/>
        <v>Nickel</v>
      </c>
      <c r="W17" s="296" t="str">
        <f t="shared" si="19"/>
        <v>Nickel</v>
      </c>
      <c r="X17" s="296" t="str">
        <f t="shared" si="20"/>
        <v>Nickel</v>
      </c>
      <c r="Y17" s="296" t="str">
        <f t="shared" si="19"/>
        <v>Nickel</v>
      </c>
      <c r="Z17" s="296" t="str">
        <f t="shared" si="20"/>
        <v>Nickel</v>
      </c>
      <c r="AA17" s="296" t="str" cm="1">
        <f t="array" ref="AA17">_xlfn.IFNA(INDEX($Z$12:$Z$21,MATCH(0,COUNTIF($AA$12:$AA16,$Z$12:$Z$21),0)),"")</f>
        <v>Nickel</v>
      </c>
      <c r="AB17" s="2"/>
      <c r="AC17" s="2"/>
      <c r="AD17" s="2"/>
      <c r="AE17" s="2"/>
      <c r="AF17" s="2"/>
      <c r="AG17" s="2"/>
    </row>
    <row r="18" spans="1:33" ht="15.75">
      <c r="A18" s="31"/>
      <c r="B18" s="33" t="str">
        <f ca="1">OFFSET(L!$C$1,MATCH("Declaration"&amp;ADDRESS(ROW(),COLUMN(),4),L!$A:$A,0)-1,SL,,)</f>
        <v>Address:</v>
      </c>
      <c r="C18" s="67"/>
      <c r="D18" s="411" t="s">
        <v>20053</v>
      </c>
      <c r="E18" s="412"/>
      <c r="F18" s="412"/>
      <c r="G18" s="412"/>
      <c r="H18" s="412"/>
      <c r="I18" s="412"/>
      <c r="J18" s="413"/>
      <c r="K18" s="29"/>
      <c r="L18" s="104"/>
      <c r="P18" s="295" t="str">
        <f>IF(ISBLANK(E13),"",IF(E13="(Delete Mica)",IF(ISBLANK(E15),"",E15),E13))</f>
        <v>Mica</v>
      </c>
      <c r="Q18" s="296" t="str">
        <f t="shared" ref="Q18:Y18" si="21">IF(P19="",P18,IF(P18="",P19,IF(P18&gt;P19,P19,P18)))</f>
        <v>Mica</v>
      </c>
      <c r="R18" s="296" t="str">
        <f t="shared" ref="R18:Z18" si="22">IF(Q18="",Q18,IF(Q17="",Q17,IF(Q17&gt;Q18,Q17,Q18)))</f>
        <v/>
      </c>
      <c r="S18" s="296" t="str">
        <f t="shared" si="21"/>
        <v>Nickel</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7"/>
      <c r="D19" s="411" t="s">
        <v>20054</v>
      </c>
      <c r="E19" s="412"/>
      <c r="F19" s="412"/>
      <c r="G19" s="412"/>
      <c r="H19" s="412"/>
      <c r="I19" s="412"/>
      <c r="J19" s="413"/>
      <c r="K19" s="29"/>
      <c r="L19" s="104"/>
      <c r="P19" s="295" t="str">
        <f>IF(ISBLANK(G13),"",IF(G13="(Delete Nickel)",IF(ISBLANK(G15),"",G15),G13))</f>
        <v>Nickel</v>
      </c>
      <c r="Q19" s="296" t="str">
        <f t="shared" ref="Q19:Y19" si="23">IF(P19="",P19,IF(P18="",P18,IF(P18&gt;P19,P18,P19)))</f>
        <v>Nickel</v>
      </c>
      <c r="R19" s="296" t="str">
        <f t="shared" ref="R19:Z19" si="24">IF(Q20="",Q19,IF(Q19="",Q20,IF(Q19&gt;Q20,Q20,Q19)))</f>
        <v>Nickel</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7"/>
      <c r="D20" s="419" t="s">
        <v>20055</v>
      </c>
      <c r="E20" s="420"/>
      <c r="F20" s="420"/>
      <c r="G20" s="420"/>
      <c r="H20" s="420"/>
      <c r="I20" s="420"/>
      <c r="J20" s="421"/>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7"/>
      <c r="D21" s="411" t="s">
        <v>20056</v>
      </c>
      <c r="E21" s="412"/>
      <c r="F21" s="412"/>
      <c r="G21" s="412"/>
      <c r="H21" s="412"/>
      <c r="I21" s="412"/>
      <c r="J21" s="413"/>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7"/>
      <c r="D22" s="411" t="s">
        <v>20054</v>
      </c>
      <c r="E22" s="412"/>
      <c r="F22" s="412"/>
      <c r="G22" s="412"/>
      <c r="H22" s="412"/>
      <c r="I22" s="412"/>
      <c r="J22" s="413"/>
      <c r="K22" s="29"/>
      <c r="L22" s="98"/>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Title - Authorizer:</v>
      </c>
      <c r="C23" s="67"/>
      <c r="D23" s="411" t="s">
        <v>20057</v>
      </c>
      <c r="E23" s="412"/>
      <c r="F23" s="412"/>
      <c r="G23" s="412"/>
      <c r="H23" s="412"/>
      <c r="I23" s="412"/>
      <c r="J23" s="413"/>
      <c r="K23" s="29"/>
      <c r="L23" s="98"/>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 Authorizer (*):</v>
      </c>
      <c r="C24" s="67"/>
      <c r="D24" s="419" t="s">
        <v>20055</v>
      </c>
      <c r="E24" s="420"/>
      <c r="F24" s="420"/>
      <c r="G24" s="420"/>
      <c r="H24" s="420"/>
      <c r="I24" s="420"/>
      <c r="J24" s="421"/>
      <c r="K24" s="29"/>
      <c r="L24" s="98"/>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4"/>
      <c r="D25" s="411" t="s">
        <v>20056</v>
      </c>
      <c r="E25" s="412"/>
      <c r="F25" s="412"/>
      <c r="G25" s="412"/>
      <c r="H25" s="412"/>
      <c r="I25" s="412"/>
      <c r="J25" s="413"/>
      <c r="K25" s="29"/>
      <c r="L25" s="104"/>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8"/>
      <c r="D26" s="422">
        <v>46044</v>
      </c>
      <c r="E26" s="423"/>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8">
      <c r="A27" s="34"/>
      <c r="B27" s="69"/>
      <c r="C27" s="13"/>
      <c r="D27" s="417"/>
      <c r="E27" s="417"/>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75">
      <c r="A28" s="35"/>
      <c r="B28" s="418" t="str">
        <f ca="1">OFFSET(L!$C$1,MATCH("Declaration"&amp;ADDRESS(ROW(),COLUMN(),4),L!$A:$A,0)-1,SL,,)</f>
        <v>Answer the following questions 1 - 7 based on the declaration scope indicated above</v>
      </c>
      <c r="C28" s="418"/>
      <c r="D28" s="418"/>
      <c r="E28" s="418"/>
      <c r="F28" s="418"/>
      <c r="G28" s="418"/>
      <c r="H28" s="418"/>
      <c r="I28" s="418"/>
      <c r="J28" s="418"/>
      <c r="K28" s="36"/>
      <c r="L28" s="99"/>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399" t="str">
        <f ca="1">OFFSET(L!$C$1,MATCH("Declaration"&amp;ADDRESS(ROW(),COLUMN(),4),L!$A:$A,0)-1,SL,,)</f>
        <v>Answer</v>
      </c>
      <c r="E29" s="399"/>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5">
      <c r="A30" s="34"/>
      <c r="B30" s="299" t="str">
        <f t="shared" ref="B30:B39" si="32">IF(COUNTBLANK(AA12),"",AA12&amp;"(*)")</f>
        <v>Cobalt(*)</v>
      </c>
      <c r="C30" s="28"/>
      <c r="D30" s="390" t="s">
        <v>25</v>
      </c>
      <c r="E30" s="391"/>
      <c r="F30" s="8"/>
      <c r="G30" s="392"/>
      <c r="H30" s="393"/>
      <c r="I30" s="393"/>
      <c r="J30" s="394"/>
      <c r="K30" s="29"/>
      <c r="L30" s="105"/>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9" t="str">
        <f t="shared" si="32"/>
        <v>Copper(*)</v>
      </c>
      <c r="C31" s="28"/>
      <c r="D31" s="390" t="s">
        <v>25</v>
      </c>
      <c r="E31" s="391"/>
      <c r="F31" s="8"/>
      <c r="G31" s="392"/>
      <c r="H31" s="393"/>
      <c r="I31" s="393"/>
      <c r="J31" s="394"/>
      <c r="K31" s="29"/>
      <c r="L31" s="105"/>
      <c r="O31" s="38" t="str">
        <f t="shared" ref="O31:O39" si="33">IF(B31="","","(*)")</f>
        <v>(*)</v>
      </c>
      <c r="P31" s="38" t="str">
        <f t="shared" ref="P31:P39" si="34">IF(D31="Yes","(*)","")</f>
        <v>(*)</v>
      </c>
      <c r="Q31" s="38" t="str">
        <f t="shared" ref="Q31:Q39" si="35">IF(D43="Yes","(*)","")</f>
        <v>(*)</v>
      </c>
      <c r="R31" s="2"/>
      <c r="S31" s="2"/>
      <c r="T31" s="2"/>
      <c r="U31" s="2"/>
      <c r="V31" s="2"/>
      <c r="W31" s="2"/>
      <c r="X31" s="2"/>
      <c r="Y31" s="2"/>
      <c r="Z31" s="2"/>
      <c r="AA31" s="2"/>
      <c r="AB31" s="2"/>
      <c r="AC31" s="2"/>
      <c r="AD31" s="2"/>
      <c r="AE31" s="2"/>
      <c r="AF31" s="2"/>
      <c r="AG31" s="2"/>
    </row>
    <row r="32" spans="1:33" ht="22.5">
      <c r="A32" s="34"/>
      <c r="B32" s="299" t="str">
        <f t="shared" si="32"/>
        <v>Graphite(*)</v>
      </c>
      <c r="C32" s="28"/>
      <c r="D32" s="390" t="s">
        <v>22</v>
      </c>
      <c r="E32" s="391"/>
      <c r="F32" s="8"/>
      <c r="G32" s="392"/>
      <c r="H32" s="393"/>
      <c r="I32" s="393"/>
      <c r="J32" s="394"/>
      <c r="K32" s="29"/>
      <c r="L32" s="105"/>
      <c r="O32" s="38" t="str">
        <f t="shared" si="33"/>
        <v>(*)</v>
      </c>
      <c r="P32" s="38" t="str">
        <f t="shared" si="34"/>
        <v/>
      </c>
      <c r="Q32" s="38" t="str">
        <f t="shared" si="35"/>
        <v/>
      </c>
      <c r="R32" s="2"/>
      <c r="S32" s="2"/>
      <c r="T32" s="2"/>
      <c r="U32" s="2"/>
      <c r="V32" s="2"/>
      <c r="W32" s="2"/>
      <c r="X32" s="2"/>
      <c r="Y32" s="2"/>
      <c r="Z32" s="2"/>
      <c r="AA32" s="2"/>
      <c r="AB32" s="2"/>
      <c r="AC32" s="2"/>
      <c r="AD32" s="2"/>
      <c r="AE32" s="2"/>
      <c r="AF32" s="2"/>
      <c r="AG32" s="2"/>
    </row>
    <row r="33" spans="1:33" ht="22.5">
      <c r="A33" s="34"/>
      <c r="B33" s="299" t="str">
        <f t="shared" si="32"/>
        <v>Lithium(*)</v>
      </c>
      <c r="C33" s="28"/>
      <c r="D33" s="390" t="s">
        <v>22</v>
      </c>
      <c r="E33" s="391"/>
      <c r="F33" s="8"/>
      <c r="G33" s="392"/>
      <c r="H33" s="393"/>
      <c r="I33" s="393"/>
      <c r="J33" s="394"/>
      <c r="K33" s="29"/>
      <c r="L33" s="105"/>
      <c r="O33" s="38" t="str">
        <f t="shared" si="33"/>
        <v>(*)</v>
      </c>
      <c r="P33" s="38" t="str">
        <f t="shared" si="34"/>
        <v/>
      </c>
      <c r="Q33" s="38" t="str">
        <f t="shared" si="35"/>
        <v/>
      </c>
      <c r="R33" s="2"/>
      <c r="S33" s="2"/>
      <c r="T33" s="2"/>
      <c r="U33" s="2"/>
      <c r="V33" s="2"/>
      <c r="W33" s="2"/>
      <c r="X33" s="2"/>
      <c r="Y33" s="2"/>
      <c r="Z33" s="2"/>
      <c r="AA33" s="2"/>
      <c r="AB33" s="2"/>
      <c r="AC33" s="2"/>
      <c r="AD33" s="2"/>
      <c r="AE33" s="2"/>
      <c r="AF33" s="2"/>
      <c r="AG33" s="2"/>
    </row>
    <row r="34" spans="1:33" ht="22.5">
      <c r="A34" s="34"/>
      <c r="B34" s="299" t="str">
        <f t="shared" si="32"/>
        <v>Mica(*)</v>
      </c>
      <c r="C34" s="28"/>
      <c r="D34" s="390" t="s">
        <v>22</v>
      </c>
      <c r="E34" s="391"/>
      <c r="F34" s="8"/>
      <c r="G34" s="392"/>
      <c r="H34" s="393"/>
      <c r="I34" s="393"/>
      <c r="J34" s="394"/>
      <c r="K34" s="29"/>
      <c r="L34" s="105"/>
      <c r="O34" s="38" t="str">
        <f t="shared" si="33"/>
        <v>(*)</v>
      </c>
      <c r="P34" s="38" t="str">
        <f t="shared" si="34"/>
        <v/>
      </c>
      <c r="Q34" s="38" t="str">
        <f t="shared" si="35"/>
        <v/>
      </c>
      <c r="R34" s="2"/>
      <c r="S34" s="2"/>
      <c r="T34" s="2"/>
      <c r="U34" s="2"/>
      <c r="V34" s="2"/>
      <c r="W34" s="2"/>
      <c r="X34" s="2"/>
      <c r="Y34" s="2"/>
      <c r="Z34" s="2"/>
      <c r="AA34" s="2"/>
      <c r="AB34" s="2"/>
      <c r="AC34" s="2"/>
      <c r="AD34" s="2"/>
      <c r="AE34" s="2"/>
      <c r="AF34" s="2"/>
      <c r="AG34" s="2"/>
    </row>
    <row r="35" spans="1:33" ht="22.5">
      <c r="A35" s="34"/>
      <c r="B35" s="299" t="str">
        <f t="shared" si="32"/>
        <v>Nickel(*)</v>
      </c>
      <c r="C35" s="28"/>
      <c r="D35" s="390" t="s">
        <v>25</v>
      </c>
      <c r="E35" s="391"/>
      <c r="F35" s="8"/>
      <c r="G35" s="392"/>
      <c r="H35" s="393"/>
      <c r="I35" s="393"/>
      <c r="J35" s="394"/>
      <c r="K35" s="29"/>
      <c r="L35" s="105"/>
      <c r="O35" s="38" t="str">
        <f t="shared" si="33"/>
        <v>(*)</v>
      </c>
      <c r="P35" s="38" t="str">
        <f t="shared" si="34"/>
        <v>(*)</v>
      </c>
      <c r="Q35" s="38" t="str">
        <f t="shared" si="35"/>
        <v>(*)</v>
      </c>
      <c r="R35" s="2"/>
      <c r="S35" s="2"/>
      <c r="T35" s="2"/>
      <c r="U35" s="2"/>
      <c r="V35" s="2"/>
      <c r="W35" s="2"/>
      <c r="X35" s="2"/>
      <c r="Y35" s="2"/>
      <c r="Z35" s="2"/>
      <c r="AA35" s="2"/>
      <c r="AB35" s="2"/>
      <c r="AC35" s="2"/>
      <c r="AD35" s="2"/>
      <c r="AE35" s="2"/>
      <c r="AF35" s="2"/>
      <c r="AG35" s="2"/>
    </row>
    <row r="36" spans="1:33" ht="22.5" hidden="1">
      <c r="A36" s="34"/>
      <c r="B36" s="299" t="str">
        <f t="shared" si="32"/>
        <v/>
      </c>
      <c r="C36" s="28"/>
      <c r="D36" s="390"/>
      <c r="E36" s="391"/>
      <c r="F36" s="8"/>
      <c r="G36" s="392"/>
      <c r="H36" s="393"/>
      <c r="I36" s="393"/>
      <c r="J36" s="394"/>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5" hidden="1">
      <c r="A37" s="34"/>
      <c r="B37" s="299" t="str">
        <f t="shared" si="32"/>
        <v/>
      </c>
      <c r="C37" s="28"/>
      <c r="D37" s="390"/>
      <c r="E37" s="391"/>
      <c r="F37" s="8"/>
      <c r="G37" s="392"/>
      <c r="H37" s="393"/>
      <c r="I37" s="393"/>
      <c r="J37" s="394"/>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5" hidden="1">
      <c r="A38" s="34"/>
      <c r="B38" s="299" t="str">
        <f t="shared" si="32"/>
        <v/>
      </c>
      <c r="C38" s="28"/>
      <c r="D38" s="390"/>
      <c r="E38" s="391"/>
      <c r="F38" s="8"/>
      <c r="G38" s="392"/>
      <c r="H38" s="393"/>
      <c r="I38" s="393"/>
      <c r="J38" s="394"/>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5" hidden="1">
      <c r="A39" s="34"/>
      <c r="B39" s="299" t="str">
        <f t="shared" si="32"/>
        <v/>
      </c>
      <c r="C39" s="28"/>
      <c r="D39" s="390"/>
      <c r="E39" s="391"/>
      <c r="F39" s="8"/>
      <c r="G39" s="392"/>
      <c r="H39" s="393"/>
      <c r="I39" s="393"/>
      <c r="J39" s="394"/>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8">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06" t="str">
        <f ca="1">D29</f>
        <v>Answer</v>
      </c>
      <c r="E41" s="406"/>
      <c r="F41" s="14"/>
      <c r="G41" s="37" t="str">
        <f ca="1">G29</f>
        <v>Comments</v>
      </c>
      <c r="H41" s="37"/>
      <c r="I41" s="37"/>
      <c r="J41" s="73"/>
      <c r="K41" s="29"/>
      <c r="L41" s="99" t="s">
        <v>15</v>
      </c>
      <c r="P41" s="301">
        <f>COUNTIF(D$30:E$39,"No")+COUNTIF(D$30:E$39,"Unknown")+COUNTIF(D$30:E$39,"Not declaring")</f>
        <v>3</v>
      </c>
      <c r="Q41" s="38" t="str">
        <f>IF(P41=AA23,"","(*)")</f>
        <v>(*)</v>
      </c>
      <c r="R41" s="2"/>
      <c r="S41" s="2"/>
      <c r="T41" s="2"/>
      <c r="U41" s="2"/>
      <c r="V41" s="2"/>
      <c r="W41" s="2"/>
      <c r="X41" s="2"/>
      <c r="Y41" s="2"/>
      <c r="Z41" s="2"/>
      <c r="AA41" s="2"/>
      <c r="AB41" s="2"/>
      <c r="AC41" s="2"/>
      <c r="AD41" s="2"/>
      <c r="AE41" s="2"/>
      <c r="AF41" s="2"/>
      <c r="AG41" s="2"/>
    </row>
    <row r="42" spans="1:33" ht="22.5">
      <c r="A42" s="34"/>
      <c r="B42" s="300" t="str">
        <f t="shared" ref="B42:B51" si="36">IF(ISERROR(AA12),"",AA12&amp;"")&amp;P42</f>
        <v>Cobalt(*)</v>
      </c>
      <c r="C42" s="28"/>
      <c r="D42" s="390" t="s">
        <v>25</v>
      </c>
      <c r="E42" s="391"/>
      <c r="F42" s="8"/>
      <c r="G42" s="392" t="s">
        <v>20069</v>
      </c>
      <c r="H42" s="393"/>
      <c r="I42" s="393"/>
      <c r="J42" s="394"/>
      <c r="K42" s="29"/>
      <c r="L42" s="105"/>
      <c r="P42" s="301" t="str">
        <f>IF(OR(D30="No",D30="Unknown",D30="Not declaring"),"",O30)</f>
        <v>(*)</v>
      </c>
      <c r="R42" s="2"/>
      <c r="S42" s="302" t="str">
        <f>IF(COUNTIF(D42,"Yes"),AA12,"")</f>
        <v>Cobalt</v>
      </c>
      <c r="T42" s="303" t="str">
        <f>IF(S43="",S42,IF(S42="",S43,IF(S42&gt;S43,S43,S42)))</f>
        <v>Cobalt</v>
      </c>
      <c r="U42" s="303" t="str">
        <f>T42</f>
        <v>Cobalt</v>
      </c>
      <c r="V42" s="303" t="str">
        <f t="shared" ref="V42" si="37">IF(U43="",U42,IF(U42="",U43,IF(U42&gt;U43,U43,U42)))</f>
        <v>Cobalt</v>
      </c>
      <c r="W42" s="303" t="str">
        <f t="shared" ref="W42" si="38">V42</f>
        <v>Cobalt</v>
      </c>
      <c r="X42" s="303" t="str">
        <f t="shared" ref="X42" si="39">IF(W43="",W42,IF(W42="",W43,IF(W42&gt;W43,W43,W42)))</f>
        <v>Cobalt</v>
      </c>
      <c r="Y42" s="303" t="str">
        <f t="shared" ref="Y42" si="40">X42</f>
        <v>Cobalt</v>
      </c>
      <c r="Z42" s="303" t="str">
        <f t="shared" ref="Z42" si="41">IF(Y43="",Y42,IF(Y42="",Y43,IF(Y42&gt;Y43,Y43,Y42)))</f>
        <v>Cobalt</v>
      </c>
      <c r="AA42" s="303" t="str">
        <f t="shared" ref="AA42" si="42">Z42</f>
        <v>Cobalt</v>
      </c>
      <c r="AB42" s="303" t="str">
        <f t="shared" ref="AB42" si="43">IF(AA43="",AA42,IF(AA42="",AA43,IF(AA42&gt;AA43,AA43,AA42)))</f>
        <v>Cobalt</v>
      </c>
      <c r="AC42" s="303" t="str">
        <f t="shared" ref="AC42" si="44">AB42</f>
        <v>Cobalt</v>
      </c>
      <c r="AD42" s="2"/>
      <c r="AE42" s="2"/>
      <c r="AF42" s="2"/>
      <c r="AG42" s="2"/>
    </row>
    <row r="43" spans="1:33" ht="22.5">
      <c r="A43" s="34"/>
      <c r="B43" s="300" t="str">
        <f t="shared" si="36"/>
        <v>Copper(*)</v>
      </c>
      <c r="C43" s="28"/>
      <c r="D43" s="390" t="s">
        <v>25</v>
      </c>
      <c r="E43" s="391"/>
      <c r="F43" s="8"/>
      <c r="G43" s="392" t="s">
        <v>20069</v>
      </c>
      <c r="H43" s="393"/>
      <c r="I43" s="393"/>
      <c r="J43" s="394"/>
      <c r="K43" s="29"/>
      <c r="L43" s="105"/>
      <c r="P43" s="301" t="str">
        <f t="shared" ref="P43:P51" si="45">IF(OR(D31="No",D31="Unknown",D31="Not declaring"),"",O31)</f>
        <v>(*)</v>
      </c>
      <c r="R43" s="2"/>
      <c r="S43" s="302" t="str">
        <f t="shared" ref="S43:S51" si="46">IF(COUNTIF(D43,"Yes"),AA13,"")</f>
        <v>Copper</v>
      </c>
      <c r="T43" s="303" t="str">
        <f>IF(S43="",S43,IF(S42="",S42,IF(S42&gt;S43,S42,S43)))</f>
        <v>Copper</v>
      </c>
      <c r="U43" s="303" t="str">
        <f t="shared" ref="U43" si="47">IF(T44="",T43,IF(T43="",T44,IF(T43&gt;T44,T44,T43)))</f>
        <v>Copper</v>
      </c>
      <c r="V43" s="303" t="str">
        <f t="shared" ref="V43" si="48">IF(U43="",U43,IF(U42="",U42,IF(U42&gt;U43,U42,U43)))</f>
        <v>Copper</v>
      </c>
      <c r="W43" s="303" t="str">
        <f t="shared" ref="W43" si="49">IF(V44="",V43,IF(V43="",V44,IF(V43&gt;V44,V44,V43)))</f>
        <v>Copper</v>
      </c>
      <c r="X43" s="303" t="str">
        <f t="shared" ref="X43" si="50">IF(W43="",W43,IF(W42="",W42,IF(W42&gt;W43,W42,W43)))</f>
        <v>Copper</v>
      </c>
      <c r="Y43" s="303" t="str">
        <f t="shared" ref="Y43" si="51">IF(X44="",X43,IF(X43="",X44,IF(X43&gt;X44,X44,X43)))</f>
        <v>Copper</v>
      </c>
      <c r="Z43" s="303" t="str">
        <f t="shared" ref="Z43" si="52">IF(Y43="",Y43,IF(Y42="",Y42,IF(Y42&gt;Y43,Y42,Y43)))</f>
        <v>Copper</v>
      </c>
      <c r="AA43" s="303" t="str">
        <f t="shared" ref="AA43" si="53">IF(Z44="",Z43,IF(Z43="",Z44,IF(Z43&gt;Z44,Z44,Z43)))</f>
        <v>Copper</v>
      </c>
      <c r="AB43" s="303" t="str">
        <f t="shared" ref="AB43" si="54">IF(AA43="",AA43,IF(AA42="",AA42,IF(AA42&gt;AA43,AA42,AA43)))</f>
        <v>Copper</v>
      </c>
      <c r="AC43" s="303" t="str">
        <f t="shared" ref="AC43" si="55">IF(AB44="",AB43,IF(AB43="",AB44,IF(AB43&gt;AB44,AB44,AB43)))</f>
        <v>Copper</v>
      </c>
      <c r="AD43" s="2"/>
      <c r="AE43" s="2"/>
      <c r="AF43" s="2"/>
      <c r="AG43" s="2"/>
    </row>
    <row r="44" spans="1:33" ht="22.5">
      <c r="A44" s="34"/>
      <c r="B44" s="300" t="str">
        <f t="shared" si="36"/>
        <v>Graphite</v>
      </c>
      <c r="C44" s="28"/>
      <c r="D44" s="390"/>
      <c r="E44" s="391"/>
      <c r="F44" s="8"/>
      <c r="G44" s="392"/>
      <c r="H44" s="393"/>
      <c r="I44" s="393"/>
      <c r="J44" s="394"/>
      <c r="K44" s="29"/>
      <c r="L44" s="105"/>
      <c r="P44" s="301" t="str">
        <f t="shared" si="45"/>
        <v/>
      </c>
      <c r="R44" s="2"/>
      <c r="S44" s="302" t="str">
        <f t="shared" si="46"/>
        <v/>
      </c>
      <c r="T44" s="303" t="str">
        <f t="shared" ref="T44" si="56">IF(S45="",S44,IF(S44="",S45,IF(S44&gt;S45,S45,S44)))</f>
        <v/>
      </c>
      <c r="U44" s="303" t="str">
        <f t="shared" ref="U44" si="57">IF(T44="",T44,IF(T43="",T43,IF(T43&gt;T44,T43,T44)))</f>
        <v/>
      </c>
      <c r="V44" s="303" t="str">
        <f t="shared" ref="V44" si="58">IF(U45="",U44,IF(U44="",U45,IF(U44&gt;U45,U45,U44)))</f>
        <v>Nickel</v>
      </c>
      <c r="W44" s="303" t="str">
        <f t="shared" ref="W44" si="59">IF(V44="",V44,IF(V43="",V43,IF(V43&gt;V44,V43,V44)))</f>
        <v>Nickel</v>
      </c>
      <c r="X44" s="303" t="str">
        <f t="shared" ref="X44" si="60">IF(W45="",W44,IF(W44="",W45,IF(W44&gt;W45,W45,W44)))</f>
        <v>Nickel</v>
      </c>
      <c r="Y44" s="303" t="str">
        <f t="shared" ref="Y44" si="61">IF(X44="",X44,IF(X43="",X43,IF(X43&gt;X44,X43,X44)))</f>
        <v>Nickel</v>
      </c>
      <c r="Z44" s="303" t="str">
        <f t="shared" ref="Z44" si="62">IF(Y45="",Y44,IF(Y44="",Y45,IF(Y44&gt;Y45,Y45,Y44)))</f>
        <v>Nickel</v>
      </c>
      <c r="AA44" s="303" t="str">
        <f t="shared" ref="AA44" si="63">IF(Z44="",Z44,IF(Z43="",Z43,IF(Z43&gt;Z44,Z43,Z44)))</f>
        <v>Nickel</v>
      </c>
      <c r="AB44" s="303" t="str">
        <f t="shared" ref="AB44" si="64">IF(AA45="",AA44,IF(AA44="",AA45,IF(AA44&gt;AA45,AA45,AA44)))</f>
        <v>Nickel</v>
      </c>
      <c r="AC44" s="303" t="str">
        <f t="shared" ref="AC44" si="65">IF(AB44="",AB44,IF(AB43="",AB43,IF(AB43&gt;AB44,AB43,AB44)))</f>
        <v>Nickel</v>
      </c>
      <c r="AD44" s="2"/>
      <c r="AE44" s="2"/>
      <c r="AF44" s="2"/>
      <c r="AG44" s="2"/>
    </row>
    <row r="45" spans="1:33" ht="22.5">
      <c r="A45" s="34"/>
      <c r="B45" s="300" t="str">
        <f t="shared" si="36"/>
        <v>Lithium</v>
      </c>
      <c r="C45" s="28"/>
      <c r="D45" s="390"/>
      <c r="E45" s="391"/>
      <c r="F45" s="8"/>
      <c r="G45" s="392"/>
      <c r="H45" s="393"/>
      <c r="I45" s="393"/>
      <c r="J45" s="394"/>
      <c r="K45" s="29"/>
      <c r="L45" s="105"/>
      <c r="P45" s="301" t="str">
        <f t="shared" si="45"/>
        <v/>
      </c>
      <c r="R45" s="2"/>
      <c r="S45" s="302" t="str">
        <f t="shared" si="46"/>
        <v/>
      </c>
      <c r="T45" s="303" t="str">
        <f t="shared" ref="T45" si="66">IF(S45="",S45,IF(S44="",S44,IF(S44&gt;S45,S44,S45)))</f>
        <v/>
      </c>
      <c r="U45" s="303" t="str">
        <f t="shared" ref="U45" si="67">IF(T46="",T45,IF(T45="",T46,IF(T45&gt;T46,T46,T45)))</f>
        <v>Nickel</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2.5">
      <c r="A46" s="34"/>
      <c r="B46" s="300" t="str">
        <f t="shared" si="36"/>
        <v>Mica</v>
      </c>
      <c r="C46" s="28"/>
      <c r="D46" s="390"/>
      <c r="E46" s="391"/>
      <c r="F46" s="8"/>
      <c r="G46" s="392"/>
      <c r="H46" s="393"/>
      <c r="I46" s="393"/>
      <c r="J46" s="394"/>
      <c r="K46" s="29"/>
      <c r="L46" s="105"/>
      <c r="P46" s="301" t="str">
        <f t="shared" si="45"/>
        <v/>
      </c>
      <c r="R46" s="2"/>
      <c r="S46" s="302" t="str">
        <f t="shared" si="46"/>
        <v/>
      </c>
      <c r="T46" s="303" t="str">
        <f t="shared" ref="T46" si="76">IF(S47="",S46,IF(S46="",S47,IF(S46&gt;S47,S47,S46)))</f>
        <v>Nickel</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2.5">
      <c r="A47" s="34"/>
      <c r="B47" s="300" t="str">
        <f t="shared" si="36"/>
        <v>Nickel(*)</v>
      </c>
      <c r="C47" s="28"/>
      <c r="D47" s="390" t="s">
        <v>25</v>
      </c>
      <c r="E47" s="391"/>
      <c r="F47" s="8"/>
      <c r="G47" s="392" t="s">
        <v>20069</v>
      </c>
      <c r="H47" s="393"/>
      <c r="I47" s="393"/>
      <c r="J47" s="394"/>
      <c r="K47" s="29"/>
      <c r="L47" s="105"/>
      <c r="P47" s="301" t="str">
        <f t="shared" si="45"/>
        <v>(*)</v>
      </c>
      <c r="R47" s="2"/>
      <c r="S47" s="302" t="str">
        <f t="shared" si="46"/>
        <v>Nickel</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2.5" hidden="1">
      <c r="A48" s="34"/>
      <c r="B48" s="300" t="str">
        <f t="shared" si="36"/>
        <v/>
      </c>
      <c r="C48" s="28"/>
      <c r="D48" s="390"/>
      <c r="E48" s="391"/>
      <c r="F48" s="8"/>
      <c r="G48" s="392"/>
      <c r="H48" s="393"/>
      <c r="I48" s="393"/>
      <c r="J48" s="394"/>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2.5" hidden="1">
      <c r="A49" s="34"/>
      <c r="B49" s="300" t="str">
        <f t="shared" si="36"/>
        <v/>
      </c>
      <c r="C49" s="28"/>
      <c r="D49" s="390"/>
      <c r="E49" s="391"/>
      <c r="F49" s="8"/>
      <c r="G49" s="392"/>
      <c r="H49" s="393"/>
      <c r="I49" s="393"/>
      <c r="J49" s="394"/>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2.5" hidden="1">
      <c r="A50" s="34"/>
      <c r="B50" s="300" t="str">
        <f t="shared" si="36"/>
        <v/>
      </c>
      <c r="C50" s="28"/>
      <c r="D50" s="390"/>
      <c r="E50" s="391"/>
      <c r="F50" s="8"/>
      <c r="G50" s="392"/>
      <c r="H50" s="393"/>
      <c r="I50" s="393"/>
      <c r="J50" s="394"/>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2.5" hidden="1">
      <c r="A51" s="34"/>
      <c r="B51" s="300" t="str">
        <f t="shared" si="36"/>
        <v/>
      </c>
      <c r="C51" s="28"/>
      <c r="D51" s="390"/>
      <c r="E51" s="391"/>
      <c r="F51" s="8"/>
      <c r="G51" s="392"/>
      <c r="H51" s="393"/>
      <c r="I51" s="393"/>
      <c r="J51" s="394"/>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8">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4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06" t="str">
        <f ca="1">D29</f>
        <v>Answer</v>
      </c>
      <c r="E53" s="406"/>
      <c r="F53" s="14"/>
      <c r="G53" s="37" t="str">
        <f ca="1">G29</f>
        <v>Comments</v>
      </c>
      <c r="H53" s="410"/>
      <c r="I53" s="410"/>
      <c r="J53" s="410"/>
      <c r="K53" s="29"/>
      <c r="L53" s="99" t="s">
        <v>18</v>
      </c>
      <c r="P53" s="38">
        <f>COUNTIF(D$30:E$39,"No")+COUNTIF(D$30:E$39,"Unknown")+COUNTIF(D$30:E$39,"Not declaring")+COUNTIF(D$42:E$51,"No")+COUNTIF(D$42:E$51,"Unknown")</f>
        <v>3</v>
      </c>
      <c r="Q53" s="38" t="str">
        <f>IF(P53=AA23,"","(*)")</f>
        <v>(*)</v>
      </c>
      <c r="R53" s="2"/>
      <c r="S53" s="2"/>
      <c r="T53" s="2"/>
      <c r="U53" s="2"/>
      <c r="V53" s="2"/>
      <c r="W53" s="2"/>
      <c r="X53" s="2"/>
      <c r="Y53" s="2">
        <v>37</v>
      </c>
      <c r="Z53" s="2"/>
      <c r="AA53" s="2"/>
      <c r="AB53" s="2"/>
      <c r="AC53" s="2"/>
      <c r="AD53" s="2"/>
      <c r="AE53" s="2"/>
      <c r="AF53" s="2"/>
      <c r="AG53" s="2"/>
    </row>
    <row r="54" spans="1:33" ht="22.5">
      <c r="A54" s="34"/>
      <c r="B54" s="300" t="str">
        <f>IF(ISERROR(AA$12),"",AA$12&amp;"")&amp;P$54</f>
        <v>Cobalt(*)</v>
      </c>
      <c r="C54" s="6"/>
      <c r="D54" s="390" t="s">
        <v>22</v>
      </c>
      <c r="E54" s="391"/>
      <c r="F54" s="40"/>
      <c r="G54" s="392" t="s">
        <v>20069</v>
      </c>
      <c r="H54" s="393"/>
      <c r="I54" s="393"/>
      <c r="J54" s="394"/>
      <c r="K54" s="29"/>
      <c r="L54" s="105"/>
      <c r="P54" s="301"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300" t="str">
        <f>IF(ISERROR(AA$13),"",AA$13&amp;"")&amp;P$55</f>
        <v>Copper(*)</v>
      </c>
      <c r="C55" s="6"/>
      <c r="D55" s="390" t="s">
        <v>22</v>
      </c>
      <c r="E55" s="391"/>
      <c r="F55" s="40"/>
      <c r="G55" s="392" t="s">
        <v>20069</v>
      </c>
      <c r="H55" s="393"/>
      <c r="I55" s="393"/>
      <c r="J55" s="394"/>
      <c r="K55" s="29"/>
      <c r="L55" s="105"/>
      <c r="P55" s="301" t="str">
        <f t="shared" ref="P55:P63" si="135">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300" t="str">
        <f>IF(ISERROR(AA$14),"",AA$14&amp;"")&amp;P$56</f>
        <v>Graphite</v>
      </c>
      <c r="C56" s="6"/>
      <c r="D56" s="390"/>
      <c r="E56" s="391"/>
      <c r="F56" s="40"/>
      <c r="G56" s="392"/>
      <c r="H56" s="393"/>
      <c r="I56" s="393"/>
      <c r="J56" s="394"/>
      <c r="K56" s="29"/>
      <c r="L56" s="105"/>
      <c r="P56" s="301" t="str">
        <f t="shared" si="135"/>
        <v/>
      </c>
      <c r="Q56" s="2"/>
      <c r="R56" s="2"/>
      <c r="S56" s="2"/>
      <c r="T56" s="2"/>
      <c r="U56" s="2"/>
      <c r="V56" s="2"/>
      <c r="W56" s="2"/>
      <c r="X56" s="2"/>
      <c r="Y56" s="2">
        <v>40</v>
      </c>
      <c r="Z56" s="2"/>
      <c r="AA56" s="2"/>
      <c r="AB56" s="2"/>
      <c r="AC56" s="2"/>
      <c r="AD56" s="2"/>
      <c r="AE56" s="2"/>
      <c r="AF56" s="2"/>
    </row>
    <row r="57" spans="1:33" ht="21.95" customHeight="1">
      <c r="A57" s="34"/>
      <c r="B57" s="300" t="str">
        <f>IF(ISERROR(AA$15),"",AA$15&amp;"")&amp;P$57</f>
        <v>Lithium</v>
      </c>
      <c r="C57" s="6"/>
      <c r="D57" s="390"/>
      <c r="E57" s="391"/>
      <c r="F57" s="40"/>
      <c r="G57" s="392"/>
      <c r="H57" s="393"/>
      <c r="I57" s="393"/>
      <c r="J57" s="394"/>
      <c r="K57" s="29"/>
      <c r="L57" s="105"/>
      <c r="P57" s="301" t="str">
        <f t="shared" si="135"/>
        <v/>
      </c>
      <c r="Q57" s="2"/>
      <c r="R57" s="2"/>
      <c r="S57" s="2"/>
      <c r="T57" s="2"/>
      <c r="U57" s="2"/>
      <c r="V57" s="2"/>
      <c r="W57" s="2"/>
      <c r="X57" s="2"/>
      <c r="Y57" s="2">
        <v>41</v>
      </c>
      <c r="Z57" s="2"/>
      <c r="AA57" s="2"/>
      <c r="AB57" s="2"/>
      <c r="AC57" s="2"/>
      <c r="AD57" s="2"/>
      <c r="AE57" s="2"/>
      <c r="AF57" s="2"/>
    </row>
    <row r="58" spans="1:33" ht="22.5">
      <c r="A58" s="34"/>
      <c r="B58" s="300" t="str">
        <f>IF(ISERROR(AA$16),"",AA$16&amp;"")&amp;P$58</f>
        <v>Mica</v>
      </c>
      <c r="C58" s="6"/>
      <c r="D58" s="390"/>
      <c r="E58" s="391"/>
      <c r="F58" s="40"/>
      <c r="G58" s="392"/>
      <c r="H58" s="393"/>
      <c r="I58" s="393"/>
      <c r="J58" s="394"/>
      <c r="K58" s="29"/>
      <c r="L58" s="105"/>
      <c r="P58" s="301" t="str">
        <f t="shared" si="135"/>
        <v/>
      </c>
      <c r="Q58" s="2"/>
      <c r="R58" s="2"/>
      <c r="S58" s="2"/>
      <c r="T58" s="2"/>
      <c r="U58" s="2"/>
      <c r="V58" s="2"/>
      <c r="W58" s="2"/>
      <c r="X58" s="2"/>
      <c r="Y58" s="2">
        <v>39</v>
      </c>
      <c r="Z58" s="2"/>
      <c r="AA58" s="2"/>
      <c r="AB58" s="2"/>
      <c r="AC58" s="2"/>
      <c r="AD58" s="2"/>
      <c r="AE58" s="2"/>
      <c r="AF58" s="2"/>
    </row>
    <row r="59" spans="1:33" ht="22.5">
      <c r="A59" s="34"/>
      <c r="B59" s="300" t="str">
        <f>IF(ISERROR(AA$17),"",AA$17&amp;"")&amp;P$59</f>
        <v>Nickel(*)</v>
      </c>
      <c r="C59" s="6"/>
      <c r="D59" s="390" t="s">
        <v>22</v>
      </c>
      <c r="E59" s="391"/>
      <c r="F59" s="40"/>
      <c r="G59" s="392" t="s">
        <v>20069</v>
      </c>
      <c r="H59" s="393"/>
      <c r="I59" s="393"/>
      <c r="J59" s="394"/>
      <c r="K59" s="29"/>
      <c r="L59" s="105"/>
      <c r="P59" s="301" t="str">
        <f t="shared" si="135"/>
        <v>(*)</v>
      </c>
      <c r="Q59" s="2"/>
      <c r="R59" s="2"/>
      <c r="S59" s="2"/>
      <c r="T59" s="2"/>
      <c r="U59" s="2"/>
      <c r="V59" s="2"/>
      <c r="W59" s="2"/>
      <c r="X59" s="2"/>
      <c r="Y59" s="2">
        <v>39</v>
      </c>
      <c r="Z59" s="2"/>
      <c r="AA59" s="2"/>
      <c r="AB59" s="2"/>
      <c r="AC59" s="2"/>
      <c r="AD59" s="2"/>
      <c r="AE59" s="2"/>
      <c r="AF59" s="2"/>
    </row>
    <row r="60" spans="1:33" ht="22.5" hidden="1">
      <c r="A60" s="34"/>
      <c r="B60" s="300" t="str">
        <f>IF(ISERROR(AA$18),"",AA$18&amp;"")&amp;P$60</f>
        <v/>
      </c>
      <c r="C60" s="6"/>
      <c r="D60" s="390"/>
      <c r="E60" s="391"/>
      <c r="F60" s="40"/>
      <c r="G60" s="392"/>
      <c r="H60" s="393"/>
      <c r="I60" s="393"/>
      <c r="J60" s="394"/>
      <c r="K60" s="29"/>
      <c r="L60" s="105"/>
      <c r="P60" s="301" t="str">
        <f t="shared" si="135"/>
        <v/>
      </c>
      <c r="Q60" s="2"/>
      <c r="R60" s="2"/>
      <c r="S60" s="2"/>
      <c r="T60" s="2"/>
      <c r="U60" s="2"/>
      <c r="V60" s="2"/>
      <c r="W60" s="2"/>
      <c r="X60" s="2"/>
      <c r="Y60" s="2">
        <v>39</v>
      </c>
      <c r="Z60" s="2"/>
      <c r="AA60" s="2"/>
      <c r="AB60" s="2"/>
      <c r="AC60" s="2"/>
      <c r="AD60" s="2"/>
      <c r="AE60" s="2"/>
      <c r="AF60" s="2"/>
    </row>
    <row r="61" spans="1:33" ht="22.5" hidden="1">
      <c r="A61" s="34"/>
      <c r="B61" s="300" t="str">
        <f>IF(ISERROR(AA$19),"",AA$19&amp;"")&amp;P$61</f>
        <v/>
      </c>
      <c r="C61" s="6"/>
      <c r="D61" s="390"/>
      <c r="E61" s="391"/>
      <c r="F61" s="40"/>
      <c r="G61" s="392"/>
      <c r="H61" s="393"/>
      <c r="I61" s="393"/>
      <c r="J61" s="394"/>
      <c r="K61" s="29"/>
      <c r="L61" s="105"/>
      <c r="P61" s="301" t="str">
        <f t="shared" si="135"/>
        <v/>
      </c>
      <c r="Q61" s="2"/>
      <c r="R61" s="2"/>
      <c r="S61" s="2"/>
      <c r="T61" s="2"/>
      <c r="U61" s="2"/>
      <c r="V61" s="2"/>
      <c r="W61" s="2"/>
      <c r="X61" s="2"/>
      <c r="Y61" s="2">
        <v>39</v>
      </c>
      <c r="Z61" s="2"/>
      <c r="AA61" s="2"/>
      <c r="AB61" s="2"/>
      <c r="AC61" s="2"/>
      <c r="AD61" s="2"/>
      <c r="AE61" s="2"/>
      <c r="AF61" s="2"/>
    </row>
    <row r="62" spans="1:33" ht="22.5" hidden="1">
      <c r="A62" s="34"/>
      <c r="B62" s="300" t="str">
        <f>IF(ISERROR(AA$20),"",AA$20&amp;"")&amp;P$62</f>
        <v/>
      </c>
      <c r="C62" s="6"/>
      <c r="D62" s="390"/>
      <c r="E62" s="391"/>
      <c r="F62" s="40"/>
      <c r="G62" s="392"/>
      <c r="H62" s="393"/>
      <c r="I62" s="393"/>
      <c r="J62" s="394"/>
      <c r="K62" s="29"/>
      <c r="L62" s="105"/>
      <c r="P62" s="301" t="str">
        <f t="shared" si="135"/>
        <v/>
      </c>
      <c r="Q62" s="2"/>
      <c r="R62" s="2"/>
      <c r="S62" s="2"/>
      <c r="T62" s="2"/>
      <c r="U62" s="2"/>
      <c r="V62" s="2"/>
      <c r="W62" s="2"/>
      <c r="X62" s="2"/>
      <c r="Y62" s="2">
        <v>39</v>
      </c>
      <c r="Z62" s="2"/>
      <c r="AA62" s="2"/>
      <c r="AB62" s="2"/>
      <c r="AC62" s="2"/>
      <c r="AD62" s="2"/>
      <c r="AE62" s="2"/>
      <c r="AF62" s="2"/>
    </row>
    <row r="63" spans="1:33" ht="22.5" hidden="1">
      <c r="A63" s="34"/>
      <c r="B63" s="300" t="str">
        <f>IF(ISERROR(AA$21),"",AA$21&amp;"")&amp;P$63</f>
        <v/>
      </c>
      <c r="C63" s="6"/>
      <c r="D63" s="390"/>
      <c r="E63" s="391"/>
      <c r="F63" s="40"/>
      <c r="G63" s="392"/>
      <c r="H63" s="393"/>
      <c r="I63" s="393"/>
      <c r="J63" s="394"/>
      <c r="K63" s="29"/>
      <c r="L63" s="105"/>
      <c r="P63" s="301" t="str">
        <f t="shared" si="135"/>
        <v/>
      </c>
      <c r="Q63" s="2"/>
      <c r="R63" s="2"/>
      <c r="S63" s="2"/>
      <c r="T63" s="2"/>
      <c r="U63" s="2"/>
      <c r="V63" s="2"/>
      <c r="W63" s="2"/>
      <c r="X63" s="2"/>
      <c r="Y63" s="2">
        <v>39</v>
      </c>
      <c r="Z63" s="2"/>
      <c r="AA63" s="2"/>
      <c r="AB63" s="2"/>
      <c r="AC63" s="2"/>
      <c r="AD63" s="2"/>
      <c r="AE63" s="2"/>
      <c r="AF63" s="2"/>
    </row>
    <row r="64" spans="1:33" ht="18">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29.25" customHeight="1">
      <c r="A65" s="34"/>
      <c r="B65" s="37" t="str">
        <f ca="1">OFFSET(L!$C$1,MATCH("Declaration"&amp;ADDRESS(ROW(),COLUMN(),4),L!$A:$A,0)-1,SL,,)&amp;Q53</f>
        <v>4) Does 100 percent of the specified minaral/metal originate from recycled or scrap sources?(*)</v>
      </c>
      <c r="C65" s="6"/>
      <c r="D65" s="406" t="str">
        <f ca="1">D29</f>
        <v>Answer</v>
      </c>
      <c r="E65" s="406"/>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5">
      <c r="A66" s="34"/>
      <c r="B66" s="300" t="str">
        <f>IF(ISERROR(AA$12),"",AA$12&amp;"")&amp;P$54</f>
        <v>Cobalt(*)</v>
      </c>
      <c r="C66" s="6"/>
      <c r="D66" s="390" t="s">
        <v>22</v>
      </c>
      <c r="E66" s="391"/>
      <c r="F66" s="40"/>
      <c r="G66" s="392" t="s">
        <v>20069</v>
      </c>
      <c r="H66" s="393"/>
      <c r="I66" s="393"/>
      <c r="J66" s="394"/>
      <c r="K66" s="29"/>
      <c r="L66" s="105"/>
      <c r="P66" s="2"/>
      <c r="Q66" s="2"/>
      <c r="R66" s="2"/>
      <c r="S66" s="2"/>
      <c r="T66" s="2"/>
      <c r="U66" s="2"/>
      <c r="V66" s="2"/>
      <c r="W66" s="2"/>
      <c r="X66" s="2"/>
      <c r="Y66" s="2">
        <v>44</v>
      </c>
      <c r="Z66" s="2"/>
      <c r="AA66" s="2"/>
      <c r="AB66" s="2"/>
      <c r="AC66" s="2"/>
      <c r="AD66" s="2"/>
      <c r="AE66" s="2"/>
      <c r="AF66" s="2"/>
      <c r="AG66" s="2"/>
    </row>
    <row r="67" spans="1:33" ht="20.100000000000001" customHeight="1">
      <c r="A67" s="34"/>
      <c r="B67" s="300" t="str">
        <f>IF(ISERROR(AA$13),"",AA$13&amp;"")&amp;P$55</f>
        <v>Copper(*)</v>
      </c>
      <c r="C67" s="6"/>
      <c r="D67" s="390" t="s">
        <v>22</v>
      </c>
      <c r="E67" s="391"/>
      <c r="F67" s="40"/>
      <c r="G67" s="392" t="s">
        <v>20069</v>
      </c>
      <c r="H67" s="393"/>
      <c r="I67" s="393"/>
      <c r="J67" s="394"/>
      <c r="K67" s="29"/>
      <c r="L67" s="105"/>
      <c r="P67" s="2"/>
      <c r="Q67" s="2"/>
      <c r="R67" s="2"/>
      <c r="S67" s="2"/>
      <c r="T67" s="2"/>
      <c r="U67" s="2"/>
      <c r="V67" s="2"/>
      <c r="W67" s="2"/>
      <c r="X67" s="2"/>
      <c r="Y67" s="2">
        <v>45</v>
      </c>
      <c r="Z67" s="2"/>
      <c r="AA67" s="2"/>
      <c r="AB67" s="2"/>
      <c r="AC67" s="2"/>
      <c r="AD67" s="2"/>
      <c r="AE67" s="2"/>
      <c r="AF67" s="2"/>
      <c r="AG67" s="2"/>
    </row>
    <row r="68" spans="1:33" ht="20.100000000000001" customHeight="1">
      <c r="A68" s="34"/>
      <c r="B68" s="300" t="str">
        <f>IF(ISERROR(AA$14),"",AA$14&amp;"")&amp;P$56</f>
        <v>Graphite</v>
      </c>
      <c r="C68" s="6"/>
      <c r="D68" s="390"/>
      <c r="E68" s="391"/>
      <c r="F68" s="40"/>
      <c r="G68" s="392"/>
      <c r="H68" s="393"/>
      <c r="I68" s="393"/>
      <c r="J68" s="394"/>
      <c r="K68" s="29"/>
      <c r="L68" s="105"/>
      <c r="P68" s="2"/>
      <c r="Q68" s="2"/>
      <c r="R68" s="2"/>
      <c r="S68" s="2"/>
      <c r="T68" s="2"/>
      <c r="U68" s="2"/>
      <c r="V68" s="2"/>
      <c r="W68" s="2"/>
      <c r="X68" s="2"/>
      <c r="Y68" s="2">
        <v>45</v>
      </c>
      <c r="Z68" s="2"/>
      <c r="AA68" s="2"/>
      <c r="AB68" s="2"/>
      <c r="AC68" s="2"/>
      <c r="AD68" s="2"/>
      <c r="AE68" s="2"/>
      <c r="AF68" s="2"/>
      <c r="AG68" s="2"/>
    </row>
    <row r="69" spans="1:33" ht="20.100000000000001" customHeight="1">
      <c r="A69" s="34"/>
      <c r="B69" s="300" t="str">
        <f>IF(ISERROR(AA$15),"",AA$15&amp;"")&amp;P$57</f>
        <v>Lithium</v>
      </c>
      <c r="C69" s="6"/>
      <c r="D69" s="390"/>
      <c r="E69" s="391"/>
      <c r="F69" s="40"/>
      <c r="G69" s="392"/>
      <c r="H69" s="393"/>
      <c r="I69" s="393"/>
      <c r="J69" s="394"/>
      <c r="K69" s="29"/>
      <c r="L69" s="105"/>
      <c r="P69" s="2"/>
      <c r="Q69" s="2"/>
      <c r="R69" s="2"/>
      <c r="S69" s="2"/>
      <c r="T69" s="2"/>
      <c r="U69" s="2"/>
      <c r="V69" s="2"/>
      <c r="W69" s="2"/>
      <c r="X69" s="2"/>
      <c r="Y69" s="2">
        <v>45</v>
      </c>
      <c r="Z69" s="2"/>
      <c r="AA69" s="2"/>
      <c r="AB69" s="2"/>
      <c r="AC69" s="2"/>
      <c r="AD69" s="2"/>
      <c r="AE69" s="2"/>
      <c r="AF69" s="2"/>
      <c r="AG69" s="2"/>
    </row>
    <row r="70" spans="1:33" ht="20.100000000000001" customHeight="1">
      <c r="A70" s="34"/>
      <c r="B70" s="300" t="str">
        <f>IF(ISERROR(AA$16),"",AA$16&amp;"")&amp;P$58</f>
        <v>Mica</v>
      </c>
      <c r="C70" s="6"/>
      <c r="D70" s="390"/>
      <c r="E70" s="391"/>
      <c r="F70" s="40"/>
      <c r="G70" s="392"/>
      <c r="H70" s="393"/>
      <c r="I70" s="393"/>
      <c r="J70" s="394"/>
      <c r="K70" s="29"/>
      <c r="L70" s="105"/>
      <c r="P70" s="2"/>
      <c r="Q70" s="2"/>
      <c r="R70" s="2"/>
      <c r="S70" s="2"/>
      <c r="T70" s="2"/>
      <c r="U70" s="2"/>
      <c r="V70" s="2"/>
      <c r="W70" s="2"/>
      <c r="X70" s="2"/>
      <c r="Y70" s="2">
        <v>45</v>
      </c>
      <c r="Z70" s="2"/>
      <c r="AA70" s="2"/>
      <c r="AB70" s="2"/>
      <c r="AC70" s="2"/>
      <c r="AD70" s="2"/>
      <c r="AE70" s="2"/>
      <c r="AF70" s="2"/>
      <c r="AG70" s="2"/>
    </row>
    <row r="71" spans="1:33" ht="20.100000000000001" customHeight="1">
      <c r="A71" s="34"/>
      <c r="B71" s="300" t="str">
        <f>IF(ISERROR(AA$17),"",AA$17&amp;"")&amp;P$59</f>
        <v>Nickel(*)</v>
      </c>
      <c r="C71" s="6"/>
      <c r="D71" s="390" t="s">
        <v>22</v>
      </c>
      <c r="E71" s="391"/>
      <c r="F71" s="40"/>
      <c r="G71" s="392" t="s">
        <v>20069</v>
      </c>
      <c r="H71" s="393"/>
      <c r="I71" s="393"/>
      <c r="J71" s="394"/>
      <c r="K71" s="29"/>
      <c r="L71" s="105"/>
      <c r="P71" s="2"/>
      <c r="Q71" s="2"/>
      <c r="R71" s="2"/>
      <c r="S71" s="2"/>
      <c r="T71" s="2"/>
      <c r="U71" s="2"/>
      <c r="V71" s="2"/>
      <c r="W71" s="2"/>
      <c r="X71" s="2"/>
      <c r="Y71" s="2">
        <v>45</v>
      </c>
      <c r="Z71" s="2"/>
      <c r="AA71" s="2"/>
      <c r="AB71" s="2"/>
      <c r="AC71" s="2"/>
      <c r="AD71" s="2"/>
      <c r="AE71" s="2"/>
      <c r="AF71" s="2"/>
      <c r="AG71" s="2"/>
    </row>
    <row r="72" spans="1:33" ht="20.100000000000001" hidden="1" customHeight="1">
      <c r="A72" s="34"/>
      <c r="B72" s="300" t="str">
        <f>IF(ISERROR(AA$18),"",AA$18&amp;"")&amp;P$60</f>
        <v/>
      </c>
      <c r="C72" s="6"/>
      <c r="D72" s="390"/>
      <c r="E72" s="391"/>
      <c r="F72" s="40"/>
      <c r="G72" s="392"/>
      <c r="H72" s="393"/>
      <c r="I72" s="393"/>
      <c r="J72" s="394"/>
      <c r="K72" s="29"/>
      <c r="L72" s="105"/>
      <c r="P72" s="2"/>
      <c r="Q72" s="2"/>
      <c r="R72" s="2"/>
      <c r="S72" s="2"/>
      <c r="T72" s="2"/>
      <c r="U72" s="2"/>
      <c r="V72" s="2"/>
      <c r="W72" s="2"/>
      <c r="X72" s="2"/>
      <c r="Y72" s="2">
        <v>45</v>
      </c>
      <c r="Z72" s="2"/>
      <c r="AA72" s="2"/>
      <c r="AB72" s="2"/>
      <c r="AC72" s="2"/>
      <c r="AD72" s="2"/>
      <c r="AE72" s="2"/>
      <c r="AF72" s="2"/>
      <c r="AG72" s="2"/>
    </row>
    <row r="73" spans="1:33" ht="20.100000000000001" hidden="1" customHeight="1">
      <c r="A73" s="34"/>
      <c r="B73" s="300" t="str">
        <f>IF(ISERROR(AA$19),"",AA$19&amp;"")&amp;P$61</f>
        <v/>
      </c>
      <c r="C73" s="6"/>
      <c r="D73" s="390"/>
      <c r="E73" s="391"/>
      <c r="F73" s="40"/>
      <c r="G73" s="392"/>
      <c r="H73" s="393"/>
      <c r="I73" s="393"/>
      <c r="J73" s="394"/>
      <c r="K73" s="29"/>
      <c r="L73" s="105"/>
      <c r="P73" s="2"/>
      <c r="Q73" s="2"/>
      <c r="R73" s="2"/>
      <c r="S73" s="2"/>
      <c r="T73" s="2"/>
      <c r="U73" s="2"/>
      <c r="V73" s="2"/>
      <c r="W73" s="2"/>
      <c r="X73" s="2"/>
      <c r="Y73" s="2">
        <v>45</v>
      </c>
      <c r="Z73" s="2"/>
      <c r="AA73" s="2"/>
      <c r="AB73" s="2"/>
      <c r="AC73" s="2"/>
      <c r="AD73" s="2"/>
      <c r="AE73" s="2"/>
      <c r="AF73" s="2"/>
      <c r="AG73" s="2"/>
    </row>
    <row r="74" spans="1:33" ht="20.100000000000001" hidden="1" customHeight="1">
      <c r="A74" s="34"/>
      <c r="B74" s="300" t="str">
        <f>IF(ISERROR(AA$20),"",AA$20&amp;"")&amp;P$62</f>
        <v/>
      </c>
      <c r="C74" s="6"/>
      <c r="D74" s="390"/>
      <c r="E74" s="391"/>
      <c r="F74" s="40"/>
      <c r="G74" s="392"/>
      <c r="H74" s="393"/>
      <c r="I74" s="393"/>
      <c r="J74" s="394"/>
      <c r="K74" s="29"/>
      <c r="L74" s="105"/>
      <c r="P74" s="2"/>
      <c r="Q74" s="2"/>
      <c r="R74" s="2"/>
      <c r="S74" s="2"/>
      <c r="T74" s="2"/>
      <c r="U74" s="2"/>
      <c r="V74" s="2"/>
      <c r="W74" s="2"/>
      <c r="X74" s="2"/>
      <c r="Y74" s="2">
        <v>45</v>
      </c>
      <c r="Z74" s="2"/>
      <c r="AA74" s="2"/>
      <c r="AB74" s="2"/>
      <c r="AC74" s="2"/>
      <c r="AD74" s="2"/>
      <c r="AE74" s="2"/>
      <c r="AF74" s="2"/>
      <c r="AG74" s="2"/>
    </row>
    <row r="75" spans="1:33" ht="20.100000000000001" hidden="1" customHeight="1">
      <c r="A75" s="34"/>
      <c r="B75" s="300" t="str">
        <f>IF(ISERROR(AA$21),"",AA$21&amp;"")&amp;P$63</f>
        <v/>
      </c>
      <c r="C75" s="6"/>
      <c r="D75" s="390"/>
      <c r="E75" s="391"/>
      <c r="F75" s="40"/>
      <c r="G75" s="392"/>
      <c r="H75" s="393"/>
      <c r="I75" s="393"/>
      <c r="J75" s="394"/>
      <c r="K75" s="29"/>
      <c r="L75" s="105"/>
      <c r="P75" s="2"/>
      <c r="Q75" s="2"/>
      <c r="R75" s="2"/>
      <c r="S75" s="2"/>
      <c r="T75" s="2"/>
      <c r="U75" s="2"/>
      <c r="V75" s="2"/>
      <c r="W75" s="2"/>
      <c r="X75" s="2"/>
      <c r="Y75" s="2">
        <v>45</v>
      </c>
      <c r="Z75" s="2"/>
      <c r="AA75" s="2"/>
      <c r="AB75" s="2"/>
      <c r="AC75" s="2"/>
      <c r="AD75" s="2"/>
      <c r="AE75" s="2"/>
      <c r="AF75" s="2"/>
      <c r="AG75" s="2"/>
    </row>
    <row r="76" spans="1:33" ht="18">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06" t="str">
        <f ca="1">D29</f>
        <v>Answer</v>
      </c>
      <c r="E77" s="406"/>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5">
      <c r="A78" s="34"/>
      <c r="B78" s="300" t="str">
        <f>IF(ISERROR(AA$12),"",AA$12&amp;"")&amp;P$54</f>
        <v>Cobalt(*)</v>
      </c>
      <c r="C78" s="28"/>
      <c r="D78" s="390" t="s">
        <v>20073</v>
      </c>
      <c r="E78" s="391"/>
      <c r="F78" s="40"/>
      <c r="G78" s="392" t="s">
        <v>20070</v>
      </c>
      <c r="H78" s="393"/>
      <c r="I78" s="393"/>
      <c r="J78" s="394"/>
      <c r="K78" s="29"/>
      <c r="L78" s="105"/>
      <c r="P78" s="2"/>
      <c r="Q78" s="2"/>
      <c r="R78" s="2"/>
      <c r="S78" s="2"/>
      <c r="T78" s="2"/>
      <c r="U78" s="2"/>
      <c r="V78" s="2"/>
      <c r="W78" s="2"/>
      <c r="X78" s="2"/>
      <c r="Y78" s="2">
        <v>50</v>
      </c>
      <c r="Z78" s="2"/>
      <c r="AA78" s="2"/>
      <c r="AB78" s="2"/>
      <c r="AC78" s="2"/>
      <c r="AD78" s="2"/>
      <c r="AE78" s="2"/>
      <c r="AF78" s="2"/>
      <c r="AG78" s="2"/>
    </row>
    <row r="79" spans="1:33" ht="22.5">
      <c r="A79" s="34"/>
      <c r="B79" s="300" t="str">
        <f>IF(ISERROR(AA$13),"",AA$13&amp;"")&amp;P$55</f>
        <v>Copper(*)</v>
      </c>
      <c r="C79" s="28"/>
      <c r="D79" s="390" t="s">
        <v>20073</v>
      </c>
      <c r="E79" s="391"/>
      <c r="F79" s="40"/>
      <c r="G79" s="392" t="s">
        <v>20070</v>
      </c>
      <c r="H79" s="393"/>
      <c r="I79" s="393"/>
      <c r="J79" s="394"/>
      <c r="K79" s="29"/>
      <c r="L79" s="105"/>
      <c r="P79" s="2"/>
      <c r="Q79" s="2"/>
      <c r="R79" s="2"/>
      <c r="S79" s="2"/>
      <c r="T79" s="2"/>
      <c r="U79" s="2"/>
      <c r="V79" s="2"/>
      <c r="W79" s="2"/>
      <c r="X79" s="2"/>
      <c r="Y79" s="2">
        <v>51</v>
      </c>
      <c r="Z79" s="2"/>
      <c r="AA79" s="2"/>
      <c r="AB79" s="2"/>
      <c r="AC79" s="2"/>
      <c r="AD79" s="2"/>
      <c r="AE79" s="2"/>
      <c r="AF79" s="2"/>
      <c r="AG79" s="2"/>
    </row>
    <row r="80" spans="1:33" ht="26.1" customHeight="1">
      <c r="A80" s="34"/>
      <c r="B80" s="300" t="str">
        <f>IF(ISERROR(AA$14),"",AA$14&amp;"")&amp;P$56</f>
        <v>Graphite</v>
      </c>
      <c r="C80" s="28"/>
      <c r="D80" s="390"/>
      <c r="E80" s="391"/>
      <c r="F80" s="40"/>
      <c r="G80" s="392"/>
      <c r="H80" s="393"/>
      <c r="I80" s="393"/>
      <c r="J80" s="394"/>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Lithium</v>
      </c>
      <c r="C81" s="28"/>
      <c r="D81" s="390"/>
      <c r="E81" s="391"/>
      <c r="F81" s="40"/>
      <c r="G81" s="392"/>
      <c r="H81" s="393"/>
      <c r="I81" s="393"/>
      <c r="J81" s="394"/>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Mica</v>
      </c>
      <c r="C82" s="28"/>
      <c r="D82" s="390"/>
      <c r="E82" s="391"/>
      <c r="F82" s="40"/>
      <c r="G82" s="392"/>
      <c r="H82" s="393"/>
      <c r="I82" s="393"/>
      <c r="J82" s="394"/>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Nickel(*)</v>
      </c>
      <c r="C83" s="28"/>
      <c r="D83" s="390" t="s">
        <v>20073</v>
      </c>
      <c r="E83" s="391"/>
      <c r="F83" s="40"/>
      <c r="G83" s="392" t="s">
        <v>20070</v>
      </c>
      <c r="H83" s="393"/>
      <c r="I83" s="393"/>
      <c r="J83" s="394"/>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390"/>
      <c r="E84" s="391"/>
      <c r="F84" s="40"/>
      <c r="G84" s="392"/>
      <c r="H84" s="393"/>
      <c r="I84" s="393"/>
      <c r="J84" s="394"/>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390"/>
      <c r="E85" s="391"/>
      <c r="F85" s="40"/>
      <c r="G85" s="392"/>
      <c r="H85" s="393"/>
      <c r="I85" s="393"/>
      <c r="J85" s="394"/>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390"/>
      <c r="E86" s="391"/>
      <c r="F86" s="40"/>
      <c r="G86" s="392"/>
      <c r="H86" s="393"/>
      <c r="I86" s="393"/>
      <c r="J86" s="394"/>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390"/>
      <c r="E87" s="391"/>
      <c r="F87" s="40"/>
      <c r="G87" s="392"/>
      <c r="H87" s="393"/>
      <c r="I87" s="393"/>
      <c r="J87" s="394"/>
      <c r="K87" s="29"/>
      <c r="L87" s="105"/>
      <c r="P87" s="2"/>
      <c r="Q87" s="2"/>
      <c r="R87" s="2"/>
      <c r="S87" s="2"/>
      <c r="T87" s="2"/>
      <c r="U87" s="2"/>
      <c r="V87" s="2"/>
      <c r="W87" s="2"/>
      <c r="X87" s="2"/>
      <c r="Y87" s="2">
        <v>53</v>
      </c>
      <c r="Z87" s="2"/>
      <c r="AA87" s="2"/>
      <c r="AB87" s="2"/>
      <c r="AC87" s="2"/>
      <c r="AD87" s="2"/>
      <c r="AE87" s="2"/>
      <c r="AF87" s="2"/>
      <c r="AG87" s="2"/>
    </row>
    <row r="88" spans="1:33" ht="15.7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75">
      <c r="A89" s="34"/>
      <c r="B89" s="122" t="str">
        <f ca="1">OFFSET(L!$C$1,MATCH("Declaration"&amp;ADDRESS(ROW(),COLUMN(),4),L!$A:$A,0)-1,SL,,)&amp;Q53</f>
        <v>6) Have you identified all of the smelters or processors supplying the specified minerals/metal to your supply chain?(*)</v>
      </c>
      <c r="C89" s="6"/>
      <c r="D89" s="406" t="str">
        <f ca="1">D29</f>
        <v>Answer</v>
      </c>
      <c r="E89" s="406"/>
      <c r="F89" s="14"/>
      <c r="G89" s="37" t="str">
        <f ca="1">G29</f>
        <v>Comments</v>
      </c>
      <c r="H89" s="407"/>
      <c r="I89" s="407"/>
      <c r="J89" s="407"/>
      <c r="K89" s="29"/>
      <c r="L89" s="99" t="s">
        <v>15</v>
      </c>
      <c r="M89" s="100"/>
      <c r="P89" s="2"/>
      <c r="Q89" s="2"/>
      <c r="R89" s="2"/>
      <c r="S89" s="2"/>
      <c r="T89" s="2"/>
      <c r="U89" s="2"/>
      <c r="V89" s="2"/>
      <c r="W89" s="2"/>
      <c r="X89" s="2"/>
      <c r="Y89" s="2">
        <v>55</v>
      </c>
      <c r="Z89" s="2"/>
      <c r="AA89" s="2"/>
      <c r="AB89" s="2"/>
      <c r="AC89" s="2"/>
      <c r="AD89" s="2"/>
      <c r="AE89" s="2"/>
      <c r="AF89" s="2"/>
      <c r="AG89" s="2"/>
    </row>
    <row r="90" spans="1:33" ht="22.5">
      <c r="A90" s="34"/>
      <c r="B90" s="300" t="str">
        <f>IF(ISERROR(AA$12),"",AA$12&amp;"")&amp;P$54</f>
        <v>Cobalt(*)</v>
      </c>
      <c r="C90" s="6"/>
      <c r="D90" s="390" t="s">
        <v>22</v>
      </c>
      <c r="E90" s="391"/>
      <c r="F90" s="40"/>
      <c r="G90" s="392" t="s">
        <v>20070</v>
      </c>
      <c r="H90" s="393"/>
      <c r="I90" s="393"/>
      <c r="J90" s="394"/>
      <c r="K90" s="29"/>
      <c r="L90" s="105"/>
      <c r="P90" s="2"/>
      <c r="Q90" s="2"/>
      <c r="R90" s="2"/>
      <c r="S90" s="2"/>
      <c r="T90" s="2"/>
      <c r="U90" s="2"/>
      <c r="V90" s="2"/>
      <c r="W90" s="2"/>
      <c r="X90" s="2"/>
      <c r="Y90" s="2">
        <v>56</v>
      </c>
      <c r="Z90" s="2"/>
      <c r="AA90" s="2"/>
      <c r="AB90" s="2"/>
      <c r="AC90" s="2"/>
      <c r="AD90" s="2"/>
      <c r="AE90" s="2"/>
      <c r="AF90" s="2"/>
      <c r="AG90" s="2"/>
    </row>
    <row r="91" spans="1:33" ht="22.5">
      <c r="A91" s="34"/>
      <c r="B91" s="300" t="str">
        <f>IF(ISERROR(AA$13),"",AA$13&amp;"")&amp;P$55</f>
        <v>Copper(*)</v>
      </c>
      <c r="C91" s="6"/>
      <c r="D91" s="390" t="s">
        <v>22</v>
      </c>
      <c r="E91" s="391"/>
      <c r="F91" s="40"/>
      <c r="G91" s="392" t="s">
        <v>20070</v>
      </c>
      <c r="H91" s="393"/>
      <c r="I91" s="393"/>
      <c r="J91" s="394"/>
      <c r="K91" s="29"/>
      <c r="L91" s="105"/>
      <c r="P91" s="2"/>
      <c r="Q91" s="2"/>
      <c r="R91" s="2"/>
      <c r="S91" s="2"/>
      <c r="T91" s="2"/>
      <c r="U91" s="2"/>
      <c r="V91" s="2"/>
      <c r="W91" s="2"/>
      <c r="X91" s="2"/>
      <c r="Y91" s="2">
        <v>57</v>
      </c>
      <c r="Z91" s="2"/>
      <c r="AA91" s="2"/>
      <c r="AB91" s="2"/>
      <c r="AC91" s="2"/>
      <c r="AD91" s="2"/>
      <c r="AE91" s="2"/>
      <c r="AF91" s="2"/>
      <c r="AG91" s="2"/>
    </row>
    <row r="92" spans="1:33" ht="22.5">
      <c r="A92" s="34"/>
      <c r="B92" s="300" t="str">
        <f>IF(ISERROR(AA$14),"",AA$14&amp;"")&amp;P$56</f>
        <v>Graphite</v>
      </c>
      <c r="C92" s="6"/>
      <c r="D92" s="390"/>
      <c r="E92" s="391"/>
      <c r="F92" s="40"/>
      <c r="G92" s="392"/>
      <c r="H92" s="393"/>
      <c r="I92" s="393"/>
      <c r="J92" s="394"/>
      <c r="K92" s="29"/>
      <c r="L92" s="105"/>
      <c r="P92" s="2"/>
      <c r="Q92" s="2"/>
      <c r="R92" s="2"/>
      <c r="S92" s="2"/>
      <c r="T92" s="2"/>
      <c r="U92" s="2"/>
      <c r="V92" s="2"/>
      <c r="W92" s="2"/>
      <c r="X92" s="2"/>
      <c r="Y92" s="2">
        <v>58</v>
      </c>
      <c r="Z92" s="2"/>
      <c r="AA92" s="2"/>
      <c r="AB92" s="2"/>
      <c r="AC92" s="2"/>
      <c r="AD92" s="2"/>
      <c r="AE92" s="2"/>
      <c r="AF92" s="2"/>
      <c r="AG92" s="2"/>
    </row>
    <row r="93" spans="1:33" ht="22.5">
      <c r="A93" s="34"/>
      <c r="B93" s="300" t="str">
        <f>IF(ISERROR(AA$15),"",AA$15&amp;"")&amp;P$57</f>
        <v>Lithium</v>
      </c>
      <c r="C93" s="6"/>
      <c r="D93" s="390"/>
      <c r="E93" s="391"/>
      <c r="F93" s="40"/>
      <c r="G93" s="392"/>
      <c r="H93" s="393"/>
      <c r="I93" s="393"/>
      <c r="J93" s="394"/>
      <c r="K93" s="29"/>
      <c r="L93" s="105"/>
      <c r="P93" s="2"/>
      <c r="Q93" s="2"/>
      <c r="R93" s="2"/>
      <c r="S93" s="2"/>
      <c r="T93" s="2"/>
      <c r="U93" s="2"/>
      <c r="V93" s="2"/>
      <c r="W93" s="2"/>
      <c r="X93" s="2"/>
      <c r="Y93" s="2">
        <v>59</v>
      </c>
      <c r="Z93" s="2"/>
      <c r="AA93" s="2"/>
      <c r="AB93" s="2"/>
      <c r="AC93" s="2"/>
      <c r="AD93" s="2"/>
      <c r="AE93" s="2"/>
      <c r="AF93" s="2"/>
      <c r="AG93" s="2"/>
    </row>
    <row r="94" spans="1:33" ht="22.5">
      <c r="A94" s="34"/>
      <c r="B94" s="300" t="str">
        <f>IF(ISERROR(AA$16),"",AA$16&amp;"")&amp;P$58</f>
        <v>Mica</v>
      </c>
      <c r="C94" s="6"/>
      <c r="D94" s="390"/>
      <c r="E94" s="391"/>
      <c r="F94" s="40"/>
      <c r="G94" s="392"/>
      <c r="H94" s="393"/>
      <c r="I94" s="393"/>
      <c r="J94" s="394"/>
      <c r="K94" s="29"/>
      <c r="L94" s="105"/>
      <c r="P94" s="2"/>
      <c r="Q94" s="2"/>
      <c r="R94" s="2"/>
      <c r="S94" s="2"/>
      <c r="T94" s="2"/>
      <c r="U94" s="2"/>
      <c r="V94" s="2"/>
      <c r="W94" s="2"/>
      <c r="X94" s="2"/>
      <c r="Y94" s="2">
        <v>58</v>
      </c>
      <c r="Z94" s="2"/>
      <c r="AA94" s="2"/>
      <c r="AB94" s="2"/>
      <c r="AC94" s="2"/>
      <c r="AD94" s="2"/>
      <c r="AE94" s="2"/>
      <c r="AF94" s="2"/>
      <c r="AG94" s="2"/>
    </row>
    <row r="95" spans="1:33" ht="22.5">
      <c r="A95" s="34"/>
      <c r="B95" s="300" t="str">
        <f>IF(ISERROR(AA$17),"",AA$17&amp;"")&amp;P$59</f>
        <v>Nickel(*)</v>
      </c>
      <c r="C95" s="6"/>
      <c r="D95" s="390" t="s">
        <v>22</v>
      </c>
      <c r="E95" s="391"/>
      <c r="F95" s="40"/>
      <c r="G95" s="392" t="s">
        <v>20070</v>
      </c>
      <c r="H95" s="393"/>
      <c r="I95" s="393"/>
      <c r="J95" s="394"/>
      <c r="K95" s="29"/>
      <c r="L95" s="105"/>
      <c r="P95" s="2"/>
      <c r="Q95" s="2"/>
      <c r="R95" s="2"/>
      <c r="S95" s="2"/>
      <c r="T95" s="2"/>
      <c r="U95" s="2"/>
      <c r="V95" s="2"/>
      <c r="W95" s="2"/>
      <c r="X95" s="2"/>
      <c r="Y95" s="2">
        <v>58</v>
      </c>
      <c r="Z95" s="2"/>
      <c r="AA95" s="2"/>
      <c r="AB95" s="2"/>
      <c r="AC95" s="2"/>
      <c r="AD95" s="2"/>
      <c r="AE95" s="2"/>
      <c r="AF95" s="2"/>
      <c r="AG95" s="2"/>
    </row>
    <row r="96" spans="1:33" ht="22.5" hidden="1">
      <c r="A96" s="34"/>
      <c r="B96" s="300" t="str">
        <f>IF(ISERROR(AA$18),"",AA$18&amp;"")&amp;P$60</f>
        <v/>
      </c>
      <c r="C96" s="6"/>
      <c r="D96" s="390"/>
      <c r="E96" s="391"/>
      <c r="F96" s="40"/>
      <c r="G96" s="392"/>
      <c r="H96" s="393"/>
      <c r="I96" s="393"/>
      <c r="J96" s="394"/>
      <c r="K96" s="29"/>
      <c r="L96" s="105"/>
      <c r="P96" s="2"/>
      <c r="Q96" s="2"/>
      <c r="R96" s="2"/>
      <c r="S96" s="2"/>
      <c r="T96" s="2"/>
      <c r="U96" s="2"/>
      <c r="V96" s="2"/>
      <c r="W96" s="2"/>
      <c r="X96" s="2"/>
      <c r="Y96" s="2">
        <v>58</v>
      </c>
      <c r="Z96" s="2"/>
      <c r="AA96" s="2"/>
      <c r="AB96" s="2"/>
      <c r="AC96" s="2"/>
      <c r="AD96" s="2"/>
      <c r="AE96" s="2"/>
      <c r="AF96" s="2"/>
      <c r="AG96" s="2"/>
    </row>
    <row r="97" spans="1:33" ht="22.5" hidden="1">
      <c r="A97" s="34"/>
      <c r="B97" s="300" t="str">
        <f>IF(ISERROR(AA$19),"",AA$19&amp;"")&amp;P$61</f>
        <v/>
      </c>
      <c r="C97" s="6"/>
      <c r="D97" s="390"/>
      <c r="E97" s="391"/>
      <c r="F97" s="40"/>
      <c r="G97" s="392"/>
      <c r="H97" s="393"/>
      <c r="I97" s="393"/>
      <c r="J97" s="394"/>
      <c r="K97" s="29"/>
      <c r="L97" s="105"/>
      <c r="P97" s="2"/>
      <c r="Q97" s="2"/>
      <c r="R97" s="2"/>
      <c r="S97" s="2"/>
      <c r="T97" s="2"/>
      <c r="U97" s="2"/>
      <c r="V97" s="2"/>
      <c r="W97" s="2"/>
      <c r="X97" s="2"/>
      <c r="Y97" s="2">
        <v>58</v>
      </c>
      <c r="Z97" s="2"/>
      <c r="AA97" s="2"/>
      <c r="AB97" s="2"/>
      <c r="AC97" s="2"/>
      <c r="AD97" s="2"/>
      <c r="AE97" s="2"/>
      <c r="AF97" s="2"/>
      <c r="AG97" s="2"/>
    </row>
    <row r="98" spans="1:33" ht="22.5" hidden="1">
      <c r="A98" s="34"/>
      <c r="B98" s="300" t="str">
        <f>IF(ISERROR(AA$20),"",AA$20&amp;"")&amp;P$62</f>
        <v/>
      </c>
      <c r="C98" s="6"/>
      <c r="D98" s="390"/>
      <c r="E98" s="391"/>
      <c r="F98" s="40"/>
      <c r="G98" s="392"/>
      <c r="H98" s="393"/>
      <c r="I98" s="393"/>
      <c r="J98" s="394"/>
      <c r="K98" s="29"/>
      <c r="L98" s="105"/>
      <c r="P98" s="2"/>
      <c r="Q98" s="2"/>
      <c r="R98" s="2"/>
      <c r="S98" s="2"/>
      <c r="T98" s="2"/>
      <c r="U98" s="2"/>
      <c r="V98" s="2"/>
      <c r="W98" s="2"/>
      <c r="X98" s="2"/>
      <c r="Y98" s="2">
        <v>58</v>
      </c>
      <c r="Z98" s="2"/>
      <c r="AA98" s="2"/>
      <c r="AB98" s="2"/>
      <c r="AC98" s="2"/>
      <c r="AD98" s="2"/>
      <c r="AE98" s="2"/>
      <c r="AF98" s="2"/>
      <c r="AG98" s="2"/>
    </row>
    <row r="99" spans="1:33" ht="22.5" hidden="1">
      <c r="A99" s="34"/>
      <c r="B99" s="300" t="str">
        <f>IF(ISERROR(AA$21),"",AA$21&amp;"")&amp;P$63</f>
        <v/>
      </c>
      <c r="C99" s="6"/>
      <c r="D99" s="390"/>
      <c r="E99" s="391"/>
      <c r="F99" s="40"/>
      <c r="G99" s="392"/>
      <c r="H99" s="393"/>
      <c r="I99" s="393"/>
      <c r="J99" s="394"/>
      <c r="K99" s="29"/>
      <c r="L99" s="105"/>
      <c r="P99" s="2"/>
      <c r="Q99" s="2"/>
      <c r="R99" s="2"/>
      <c r="S99" s="2"/>
      <c r="T99" s="2"/>
      <c r="U99" s="2"/>
      <c r="V99" s="2"/>
      <c r="W99" s="2"/>
      <c r="X99" s="2"/>
      <c r="Y99" s="2">
        <v>58</v>
      </c>
      <c r="Z99" s="2"/>
      <c r="AA99" s="2"/>
      <c r="AB99" s="2"/>
      <c r="AC99" s="2"/>
      <c r="AD99" s="2"/>
      <c r="AE99" s="2"/>
      <c r="AF99" s="2"/>
      <c r="AG99" s="2"/>
    </row>
    <row r="100" spans="1:33" ht="15.7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06" t="str">
        <f ca="1">D29</f>
        <v>Answer</v>
      </c>
      <c r="E101" s="406"/>
      <c r="F101" s="14"/>
      <c r="G101" s="37" t="str">
        <f ca="1">G29</f>
        <v>Comments</v>
      </c>
      <c r="H101" s="407" t="str">
        <f>IF(Q115="(*)","Click here to enter smelter names","")</f>
        <v/>
      </c>
      <c r="I101" s="407"/>
      <c r="J101" s="407"/>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5">
      <c r="A102" s="34"/>
      <c r="B102" s="300" t="str">
        <f>IF(ISERROR(AA$12),"",AA$12&amp;"")&amp;P$54</f>
        <v>Cobalt(*)</v>
      </c>
      <c r="C102" s="28"/>
      <c r="D102" s="390" t="s">
        <v>25</v>
      </c>
      <c r="E102" s="391"/>
      <c r="F102" s="41"/>
      <c r="G102" s="392" t="s">
        <v>20070</v>
      </c>
      <c r="H102" s="393"/>
      <c r="I102" s="393"/>
      <c r="J102" s="394"/>
      <c r="K102" s="29"/>
      <c r="L102" s="105"/>
      <c r="P102" s="2"/>
      <c r="Q102" s="2"/>
      <c r="R102" s="2"/>
      <c r="S102" s="2"/>
      <c r="T102" s="2"/>
      <c r="U102" s="2"/>
      <c r="V102" s="2"/>
      <c r="W102" s="2"/>
      <c r="X102" s="2"/>
      <c r="Y102" s="2">
        <v>62</v>
      </c>
      <c r="Z102" s="2"/>
      <c r="AA102" s="2"/>
      <c r="AB102" s="2"/>
      <c r="AC102" s="2"/>
      <c r="AD102" s="2"/>
      <c r="AE102" s="2"/>
      <c r="AF102" s="2"/>
      <c r="AG102" s="2"/>
    </row>
    <row r="103" spans="1:33" ht="22.5">
      <c r="A103" s="34"/>
      <c r="B103" s="300" t="str">
        <f>IF(ISERROR(AA$13),"",AA$13&amp;"")&amp;P$55</f>
        <v>Copper(*)</v>
      </c>
      <c r="C103" s="28"/>
      <c r="D103" s="390" t="s">
        <v>25</v>
      </c>
      <c r="E103" s="391"/>
      <c r="F103" s="41"/>
      <c r="G103" s="392" t="s">
        <v>20070</v>
      </c>
      <c r="H103" s="393"/>
      <c r="I103" s="393"/>
      <c r="J103" s="394"/>
      <c r="K103" s="29"/>
      <c r="L103" s="105"/>
      <c r="P103" s="2"/>
      <c r="Q103" s="2"/>
      <c r="R103" s="2"/>
      <c r="S103" s="2"/>
      <c r="T103" s="2"/>
      <c r="U103" s="2"/>
      <c r="V103" s="2"/>
      <c r="W103" s="2"/>
      <c r="X103" s="2"/>
      <c r="Y103" s="2">
        <v>63</v>
      </c>
      <c r="Z103" s="2"/>
      <c r="AA103" s="2"/>
      <c r="AB103" s="2"/>
      <c r="AC103" s="2"/>
      <c r="AD103" s="2"/>
      <c r="AE103" s="2"/>
      <c r="AF103" s="2"/>
      <c r="AG103" s="2"/>
    </row>
    <row r="104" spans="1:33" ht="22.5">
      <c r="A104" s="34"/>
      <c r="B104" s="300" t="str">
        <f>IF(ISERROR(AA$14),"",AA$14&amp;"")&amp;P$56</f>
        <v>Graphite</v>
      </c>
      <c r="C104" s="28"/>
      <c r="D104" s="390"/>
      <c r="E104" s="391"/>
      <c r="F104" s="41"/>
      <c r="G104" s="392"/>
      <c r="H104" s="393"/>
      <c r="I104" s="393"/>
      <c r="J104" s="394"/>
      <c r="K104" s="29"/>
      <c r="L104" s="105"/>
      <c r="P104" s="2"/>
      <c r="Q104" s="2"/>
      <c r="R104" s="2"/>
      <c r="S104" s="2"/>
      <c r="T104" s="2"/>
      <c r="U104" s="2"/>
      <c r="V104" s="2"/>
      <c r="W104" s="2"/>
      <c r="X104" s="2"/>
      <c r="Y104" s="2">
        <v>64</v>
      </c>
      <c r="Z104" s="2"/>
      <c r="AA104" s="2"/>
      <c r="AB104" s="2"/>
      <c r="AC104" s="2"/>
      <c r="AD104" s="2"/>
      <c r="AE104" s="2"/>
      <c r="AF104" s="2"/>
      <c r="AG104" s="2"/>
    </row>
    <row r="105" spans="1:33" ht="22.5">
      <c r="A105" s="34"/>
      <c r="B105" s="300" t="str">
        <f>IF(ISERROR(AA$15),"",AA$15&amp;"")&amp;P$57</f>
        <v>Lithium</v>
      </c>
      <c r="C105" s="28"/>
      <c r="D105" s="390"/>
      <c r="E105" s="391"/>
      <c r="F105" s="41"/>
      <c r="G105" s="392"/>
      <c r="H105" s="393"/>
      <c r="I105" s="393"/>
      <c r="J105" s="394"/>
      <c r="K105" s="29"/>
      <c r="L105" s="105"/>
      <c r="P105" s="2"/>
      <c r="Q105" s="2"/>
      <c r="R105" s="2"/>
      <c r="S105" s="2"/>
      <c r="T105" s="2"/>
      <c r="U105" s="2"/>
      <c r="V105" s="2"/>
      <c r="W105" s="2"/>
      <c r="X105" s="2"/>
      <c r="Y105" s="2">
        <v>64</v>
      </c>
      <c r="Z105" s="2"/>
      <c r="AA105" s="2"/>
      <c r="AB105" s="2"/>
      <c r="AC105" s="2"/>
      <c r="AD105" s="2"/>
      <c r="AE105" s="2"/>
      <c r="AF105" s="2"/>
      <c r="AG105" s="2"/>
    </row>
    <row r="106" spans="1:33" ht="22.5">
      <c r="A106" s="34"/>
      <c r="B106" s="300" t="str">
        <f>IF(ISERROR(AA$16),"",AA$16&amp;"")&amp;P$58</f>
        <v>Mica</v>
      </c>
      <c r="C106" s="28"/>
      <c r="D106" s="390"/>
      <c r="E106" s="391"/>
      <c r="F106" s="41"/>
      <c r="G106" s="392"/>
      <c r="H106" s="393"/>
      <c r="I106" s="393"/>
      <c r="J106" s="394"/>
      <c r="K106" s="29"/>
      <c r="L106" s="105"/>
      <c r="P106" s="2"/>
      <c r="Q106" s="2"/>
      <c r="R106" s="2"/>
      <c r="S106" s="2"/>
      <c r="T106" s="2"/>
      <c r="U106" s="2"/>
      <c r="V106" s="2"/>
      <c r="W106" s="2"/>
      <c r="X106" s="2"/>
      <c r="Y106" s="2">
        <v>64</v>
      </c>
      <c r="Z106" s="2"/>
      <c r="AA106" s="2"/>
      <c r="AB106" s="2"/>
      <c r="AC106" s="2"/>
      <c r="AD106" s="2"/>
      <c r="AE106" s="2"/>
      <c r="AF106" s="2"/>
      <c r="AG106" s="2"/>
    </row>
    <row r="107" spans="1:33" ht="22.5">
      <c r="A107" s="34"/>
      <c r="B107" s="300" t="str">
        <f>IF(ISERROR(AA$17),"",AA$17&amp;"")&amp;P$59</f>
        <v>Nickel(*)</v>
      </c>
      <c r="C107" s="28"/>
      <c r="D107" s="390" t="s">
        <v>25</v>
      </c>
      <c r="E107" s="391"/>
      <c r="F107" s="41"/>
      <c r="G107" s="392" t="s">
        <v>20070</v>
      </c>
      <c r="H107" s="393"/>
      <c r="I107" s="393"/>
      <c r="J107" s="394"/>
      <c r="K107" s="29"/>
      <c r="L107" s="105"/>
      <c r="P107" s="2"/>
      <c r="Q107" s="2"/>
      <c r="R107" s="2"/>
      <c r="S107" s="2"/>
      <c r="T107" s="2"/>
      <c r="U107" s="2"/>
      <c r="V107" s="2"/>
      <c r="W107" s="2"/>
      <c r="X107" s="2"/>
      <c r="Y107" s="2">
        <v>64</v>
      </c>
      <c r="Z107" s="2"/>
      <c r="AA107" s="2"/>
      <c r="AB107" s="2"/>
      <c r="AC107" s="2"/>
      <c r="AD107" s="2"/>
      <c r="AE107" s="2"/>
      <c r="AF107" s="2"/>
      <c r="AG107" s="2"/>
    </row>
    <row r="108" spans="1:33" ht="22.5" hidden="1">
      <c r="A108" s="34"/>
      <c r="B108" s="300" t="str">
        <f>IF(ISERROR(AA$18),"",AA$18&amp;"")&amp;P$60</f>
        <v/>
      </c>
      <c r="C108" s="28"/>
      <c r="D108" s="390"/>
      <c r="E108" s="391"/>
      <c r="F108" s="41"/>
      <c r="G108" s="392"/>
      <c r="H108" s="393"/>
      <c r="I108" s="393"/>
      <c r="J108" s="394"/>
      <c r="K108" s="29"/>
      <c r="L108" s="105"/>
      <c r="P108" s="2"/>
      <c r="Q108" s="2"/>
      <c r="R108" s="2"/>
      <c r="S108" s="2"/>
      <c r="T108" s="2"/>
      <c r="U108" s="2"/>
      <c r="V108" s="2"/>
      <c r="W108" s="2"/>
      <c r="X108" s="2"/>
      <c r="Y108" s="2">
        <v>64</v>
      </c>
      <c r="Z108" s="2"/>
      <c r="AA108" s="2"/>
      <c r="AB108" s="2"/>
      <c r="AC108" s="2"/>
      <c r="AD108" s="2"/>
      <c r="AE108" s="2"/>
      <c r="AF108" s="2"/>
      <c r="AG108" s="2"/>
    </row>
    <row r="109" spans="1:33" ht="22.5" hidden="1">
      <c r="A109" s="34"/>
      <c r="B109" s="300" t="str">
        <f>IF(ISERROR(AA$19),"",AA$19&amp;"")&amp;P$61</f>
        <v/>
      </c>
      <c r="C109" s="28"/>
      <c r="D109" s="390"/>
      <c r="E109" s="391"/>
      <c r="F109" s="41"/>
      <c r="G109" s="392"/>
      <c r="H109" s="393"/>
      <c r="I109" s="393"/>
      <c r="J109" s="394"/>
      <c r="K109" s="29"/>
      <c r="L109" s="105"/>
      <c r="P109" s="2"/>
      <c r="Q109" s="2"/>
      <c r="R109" s="2"/>
      <c r="S109" s="2"/>
      <c r="T109" s="2"/>
      <c r="U109" s="2"/>
      <c r="V109" s="2"/>
      <c r="W109" s="2"/>
      <c r="X109" s="2"/>
      <c r="Y109" s="2">
        <v>64</v>
      </c>
      <c r="Z109" s="2"/>
      <c r="AA109" s="2"/>
      <c r="AB109" s="2"/>
      <c r="AC109" s="2"/>
      <c r="AD109" s="2"/>
      <c r="AE109" s="2"/>
      <c r="AF109" s="2"/>
      <c r="AG109" s="2"/>
    </row>
    <row r="110" spans="1:33" ht="22.5" hidden="1">
      <c r="A110" s="34"/>
      <c r="B110" s="300" t="str">
        <f>IF(ISERROR(AA$20),"",AA$20&amp;"")&amp;P$62</f>
        <v/>
      </c>
      <c r="C110" s="28"/>
      <c r="D110" s="390"/>
      <c r="E110" s="391"/>
      <c r="F110" s="41"/>
      <c r="G110" s="392"/>
      <c r="H110" s="393"/>
      <c r="I110" s="393"/>
      <c r="J110" s="394"/>
      <c r="K110" s="29"/>
      <c r="L110" s="105"/>
      <c r="P110" s="2"/>
      <c r="Q110" s="2"/>
      <c r="R110" s="2"/>
      <c r="S110" s="2"/>
      <c r="T110" s="2"/>
      <c r="U110" s="2"/>
      <c r="V110" s="2"/>
      <c r="W110" s="2"/>
      <c r="X110" s="2"/>
      <c r="Y110" s="2">
        <v>64</v>
      </c>
      <c r="Z110" s="2"/>
      <c r="AA110" s="2"/>
      <c r="AB110" s="2"/>
      <c r="AC110" s="2"/>
      <c r="AD110" s="2"/>
      <c r="AE110" s="2"/>
      <c r="AF110" s="2"/>
      <c r="AG110" s="2"/>
    </row>
    <row r="111" spans="1:33" ht="22.5" hidden="1">
      <c r="A111" s="31"/>
      <c r="B111" s="300" t="str">
        <f>IF(ISERROR(AA$21),"",AA$21&amp;"")&amp;P$63</f>
        <v/>
      </c>
      <c r="C111" s="42"/>
      <c r="D111" s="390"/>
      <c r="E111" s="391"/>
      <c r="F111" s="43"/>
      <c r="G111" s="392"/>
      <c r="H111" s="393"/>
      <c r="I111" s="393"/>
      <c r="J111" s="394"/>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05" t="str">
        <f ca="1">OFFSET(L!$C$1,MATCH("Declaration"&amp;ADDRESS(ROW(),COLUMN(),4),L!$A:$A,0)-1,SL,,)</f>
        <v>Answer the Following Questions at a Company Level</v>
      </c>
      <c r="C113" s="405"/>
      <c r="D113" s="405"/>
      <c r="E113" s="405"/>
      <c r="F113" s="405"/>
      <c r="G113" s="405"/>
      <c r="H113" s="405"/>
      <c r="I113" s="405"/>
      <c r="J113" s="405"/>
      <c r="K113" s="29"/>
      <c r="L113" s="102"/>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1"/>
      <c r="D114" s="399" t="str">
        <f ca="1">D29</f>
        <v>Answer</v>
      </c>
      <c r="E114" s="399"/>
      <c r="F114" s="46"/>
      <c r="G114" s="399" t="str">
        <f ca="1">G29</f>
        <v>Comments</v>
      </c>
      <c r="H114" s="399" t="e">
        <f>HLOOKUP(SL,LT,$O114,0)</f>
        <v>#NAME?</v>
      </c>
      <c r="I114" s="399"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390" t="s">
        <v>25</v>
      </c>
      <c r="E115" s="391"/>
      <c r="F115" s="50"/>
      <c r="G115" s="392" t="s">
        <v>20071</v>
      </c>
      <c r="H115" s="393"/>
      <c r="I115" s="393"/>
      <c r="J115" s="394"/>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75">
      <c r="A116" s="34"/>
      <c r="B116" s="51"/>
      <c r="C116" s="8"/>
      <c r="D116" s="355"/>
      <c r="E116" s="355"/>
      <c r="F116" s="8"/>
      <c r="G116" s="397"/>
      <c r="H116" s="397"/>
      <c r="I116" s="397"/>
      <c r="J116" s="397"/>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B. Is your responsible minerals sourcing policy publicly available on your website? (Note – If yes, the user shall specify the URL in the comment field.) (*)</v>
      </c>
      <c r="C117" s="50"/>
      <c r="D117" s="390" t="s">
        <v>22</v>
      </c>
      <c r="E117" s="391"/>
      <c r="F117" s="50"/>
      <c r="G117" s="400"/>
      <c r="H117" s="401"/>
      <c r="I117" s="401"/>
      <c r="J117" s="402"/>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75">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30"/>
      <c r="D119" s="403"/>
      <c r="E119" s="403"/>
      <c r="F119" s="233"/>
      <c r="G119" s="404"/>
      <c r="H119" s="404"/>
      <c r="I119" s="404"/>
      <c r="J119" s="404"/>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75">
      <c r="A120" s="34"/>
      <c r="B120" s="300" t="str">
        <f>IF(ISERROR(AA$12),"",AA$12&amp;"")&amp;P$54</f>
        <v>Cobalt(*)</v>
      </c>
      <c r="C120" s="294"/>
      <c r="D120" s="390" t="s">
        <v>22</v>
      </c>
      <c r="E120" s="391"/>
      <c r="F120" s="8"/>
      <c r="G120" s="392"/>
      <c r="H120" s="393"/>
      <c r="I120" s="393"/>
      <c r="J120" s="394"/>
      <c r="K120" s="29"/>
      <c r="L120" s="101"/>
      <c r="M120" s="100"/>
      <c r="P120" s="2"/>
      <c r="Q120" s="2"/>
      <c r="R120" s="2"/>
      <c r="S120" s="2"/>
      <c r="T120" s="2"/>
      <c r="U120" s="2"/>
      <c r="V120" s="2"/>
      <c r="W120" s="2"/>
      <c r="X120" s="2"/>
      <c r="Y120" s="2"/>
      <c r="Z120" s="2"/>
      <c r="AA120" s="2"/>
      <c r="AB120" s="2"/>
      <c r="AC120" s="2"/>
      <c r="AD120" s="2"/>
      <c r="AE120" s="2"/>
      <c r="AF120" s="2"/>
      <c r="AG120" s="2"/>
    </row>
    <row r="121" spans="1:33" ht="15.75">
      <c r="A121" s="34"/>
      <c r="B121" s="300" t="str">
        <f>IF(ISERROR(AA$13),"",AA$13&amp;"")&amp;P$55</f>
        <v>Copper(*)</v>
      </c>
      <c r="C121" s="294"/>
      <c r="D121" s="390" t="s">
        <v>22</v>
      </c>
      <c r="E121" s="391"/>
      <c r="F121" s="8"/>
      <c r="G121" s="392"/>
      <c r="H121" s="393"/>
      <c r="I121" s="393"/>
      <c r="J121" s="394"/>
      <c r="K121" s="29"/>
      <c r="L121" s="101"/>
      <c r="M121" s="100"/>
      <c r="P121" s="2"/>
      <c r="Q121" s="2"/>
      <c r="R121" s="2"/>
      <c r="S121" s="2"/>
      <c r="T121" s="2"/>
      <c r="U121" s="2"/>
      <c r="V121" s="2"/>
      <c r="W121" s="2"/>
      <c r="X121" s="2"/>
      <c r="Y121" s="2"/>
      <c r="Z121" s="2"/>
      <c r="AA121" s="2"/>
      <c r="AB121" s="2"/>
      <c r="AC121" s="2"/>
      <c r="AD121" s="2"/>
      <c r="AE121" s="2"/>
      <c r="AF121" s="2"/>
      <c r="AG121" s="2"/>
    </row>
    <row r="122" spans="1:33" ht="15.75">
      <c r="A122" s="34"/>
      <c r="B122" s="300" t="str">
        <f>IF(ISERROR(AA$14),"",AA$14&amp;"")&amp;P$56</f>
        <v>Graphite</v>
      </c>
      <c r="C122" s="6"/>
      <c r="D122" s="390"/>
      <c r="E122" s="391"/>
      <c r="F122" s="8"/>
      <c r="G122" s="392"/>
      <c r="H122" s="393"/>
      <c r="I122" s="393"/>
      <c r="J122" s="394"/>
      <c r="K122" s="29"/>
      <c r="L122" s="101"/>
      <c r="M122" s="100"/>
      <c r="P122" s="2"/>
      <c r="Q122" s="2"/>
      <c r="R122" s="2"/>
      <c r="S122" s="2"/>
      <c r="T122" s="2"/>
      <c r="U122" s="2"/>
      <c r="V122" s="2"/>
      <c r="W122" s="2"/>
      <c r="X122" s="2"/>
      <c r="Y122" s="2"/>
      <c r="Z122" s="2"/>
      <c r="AA122" s="2"/>
      <c r="AB122" s="2"/>
      <c r="AC122" s="2"/>
      <c r="AD122" s="2"/>
      <c r="AE122" s="2"/>
      <c r="AF122" s="2"/>
      <c r="AG122" s="2"/>
    </row>
    <row r="123" spans="1:33" ht="15.75">
      <c r="A123" s="34"/>
      <c r="B123" s="300" t="str">
        <f>IF(ISERROR(AA$15),"",AA$15&amp;"")&amp;P$57</f>
        <v>Lithium</v>
      </c>
      <c r="C123" s="6"/>
      <c r="D123" s="390"/>
      <c r="E123" s="391"/>
      <c r="F123" s="8"/>
      <c r="G123" s="392"/>
      <c r="H123" s="393"/>
      <c r="I123" s="393"/>
      <c r="J123" s="394"/>
      <c r="K123" s="29"/>
      <c r="L123" s="101"/>
      <c r="M123" s="100"/>
      <c r="P123" s="2"/>
      <c r="Q123" s="2"/>
      <c r="R123" s="2"/>
      <c r="S123" s="2"/>
      <c r="T123" s="2"/>
      <c r="U123" s="2"/>
      <c r="V123" s="2"/>
      <c r="W123" s="2"/>
      <c r="X123" s="2"/>
      <c r="Y123" s="2"/>
      <c r="Z123" s="2"/>
      <c r="AA123" s="2"/>
      <c r="AB123" s="2"/>
      <c r="AC123" s="2"/>
      <c r="AD123" s="2"/>
      <c r="AE123" s="2"/>
      <c r="AF123" s="2"/>
      <c r="AG123" s="2"/>
    </row>
    <row r="124" spans="1:33" ht="15.75">
      <c r="A124" s="34"/>
      <c r="B124" s="300" t="str">
        <f>IF(ISERROR(AA$16),"",AA$16&amp;"")&amp;P$58</f>
        <v>Mica</v>
      </c>
      <c r="C124" s="6"/>
      <c r="D124" s="390"/>
      <c r="E124" s="391"/>
      <c r="F124" s="8"/>
      <c r="G124" s="392"/>
      <c r="H124" s="393"/>
      <c r="I124" s="393"/>
      <c r="J124" s="394"/>
      <c r="K124" s="29"/>
      <c r="L124" s="101"/>
      <c r="M124" s="100"/>
      <c r="P124" s="2"/>
      <c r="Q124" s="2"/>
      <c r="R124" s="2"/>
      <c r="S124" s="2"/>
      <c r="T124" s="2"/>
      <c r="U124" s="2"/>
      <c r="V124" s="2"/>
      <c r="W124" s="2"/>
      <c r="X124" s="2"/>
      <c r="Y124" s="2"/>
      <c r="Z124" s="2"/>
      <c r="AA124" s="2"/>
      <c r="AB124" s="2"/>
      <c r="AC124" s="2"/>
      <c r="AD124" s="2"/>
      <c r="AE124" s="2"/>
      <c r="AF124" s="2"/>
      <c r="AG124" s="2"/>
    </row>
    <row r="125" spans="1:33" ht="15.75">
      <c r="A125" s="34"/>
      <c r="B125" s="300" t="str">
        <f>IF(ISERROR(AA$17),"",AA$17&amp;"")&amp;P$59</f>
        <v>Nickel(*)</v>
      </c>
      <c r="C125" s="6"/>
      <c r="D125" s="390" t="s">
        <v>22</v>
      </c>
      <c r="E125" s="391"/>
      <c r="F125" s="8"/>
      <c r="G125" s="392"/>
      <c r="H125" s="393"/>
      <c r="I125" s="393"/>
      <c r="J125" s="394"/>
      <c r="K125" s="29"/>
      <c r="L125" s="101"/>
      <c r="M125" s="100"/>
      <c r="P125" s="2"/>
      <c r="Q125" s="2"/>
      <c r="R125" s="2"/>
      <c r="S125" s="2"/>
      <c r="T125" s="2"/>
      <c r="U125" s="2"/>
      <c r="V125" s="2"/>
      <c r="W125" s="2"/>
      <c r="X125" s="2"/>
      <c r="Y125" s="2"/>
      <c r="Z125" s="2"/>
      <c r="AA125" s="2"/>
      <c r="AB125" s="2"/>
      <c r="AC125" s="2"/>
      <c r="AD125" s="2"/>
      <c r="AE125" s="2"/>
      <c r="AF125" s="2"/>
      <c r="AG125" s="2"/>
    </row>
    <row r="126" spans="1:33" ht="15.75" hidden="1">
      <c r="A126" s="34"/>
      <c r="B126" s="300" t="str">
        <f>IF(ISERROR(AA$18),"",AA$18&amp;"")&amp;P$60</f>
        <v/>
      </c>
      <c r="C126" s="6"/>
      <c r="D126" s="390"/>
      <c r="E126" s="391"/>
      <c r="F126" s="8"/>
      <c r="G126" s="392"/>
      <c r="H126" s="393"/>
      <c r="I126" s="393"/>
      <c r="J126" s="394"/>
      <c r="K126" s="29"/>
      <c r="L126" s="101"/>
      <c r="M126" s="100"/>
      <c r="P126" s="2"/>
      <c r="Q126" s="2"/>
      <c r="R126" s="2"/>
      <c r="S126" s="2"/>
      <c r="T126" s="2"/>
      <c r="U126" s="2"/>
      <c r="V126" s="2"/>
      <c r="W126" s="2"/>
      <c r="X126" s="2"/>
      <c r="Y126" s="2"/>
      <c r="Z126" s="2"/>
      <c r="AA126" s="2"/>
      <c r="AB126" s="2"/>
      <c r="AC126" s="2"/>
      <c r="AD126" s="2"/>
      <c r="AE126" s="2"/>
      <c r="AF126" s="2"/>
      <c r="AG126" s="2"/>
    </row>
    <row r="127" spans="1:33" ht="15.75" hidden="1">
      <c r="A127" s="34"/>
      <c r="B127" s="300" t="str">
        <f>IF(ISERROR(AA$19),"",AA$19&amp;"")&amp;P$61</f>
        <v/>
      </c>
      <c r="C127" s="6"/>
      <c r="D127" s="390"/>
      <c r="E127" s="391"/>
      <c r="F127" s="8"/>
      <c r="G127" s="392"/>
      <c r="H127" s="393"/>
      <c r="I127" s="393"/>
      <c r="J127" s="394"/>
      <c r="K127" s="29"/>
      <c r="L127" s="101"/>
      <c r="M127" s="100"/>
      <c r="P127" s="2"/>
      <c r="Q127" s="2"/>
      <c r="R127" s="2"/>
      <c r="S127" s="2"/>
      <c r="T127" s="2"/>
      <c r="U127" s="2"/>
      <c r="V127" s="2"/>
      <c r="W127" s="2"/>
      <c r="X127" s="2"/>
      <c r="Y127" s="2"/>
      <c r="Z127" s="2"/>
      <c r="AA127" s="2"/>
      <c r="AB127" s="2"/>
      <c r="AC127" s="2"/>
      <c r="AD127" s="2"/>
      <c r="AE127" s="2"/>
      <c r="AF127" s="2"/>
      <c r="AG127" s="2"/>
    </row>
    <row r="128" spans="1:33" ht="15.75" hidden="1">
      <c r="A128" s="34"/>
      <c r="B128" s="300" t="str">
        <f>IF(ISERROR(AA$20),"",AA$20&amp;"")&amp;P$62</f>
        <v/>
      </c>
      <c r="C128" s="6"/>
      <c r="D128" s="390"/>
      <c r="E128" s="391"/>
      <c r="F128" s="8"/>
      <c r="G128" s="392"/>
      <c r="H128" s="393"/>
      <c r="I128" s="393"/>
      <c r="J128" s="394"/>
      <c r="K128" s="29"/>
      <c r="L128" s="101"/>
      <c r="M128" s="100"/>
      <c r="P128" s="2"/>
      <c r="Q128" s="2"/>
      <c r="R128" s="2"/>
      <c r="S128" s="2"/>
      <c r="T128" s="2"/>
      <c r="U128" s="2"/>
      <c r="V128" s="2"/>
      <c r="W128" s="2"/>
      <c r="X128" s="2"/>
      <c r="Y128" s="2"/>
      <c r="Z128" s="2"/>
      <c r="AA128" s="2"/>
      <c r="AB128" s="2"/>
      <c r="AC128" s="2"/>
      <c r="AD128" s="2"/>
      <c r="AE128" s="2"/>
      <c r="AF128" s="2"/>
      <c r="AG128" s="2"/>
    </row>
    <row r="129" spans="1:33" ht="15.75" hidden="1">
      <c r="A129" s="34"/>
      <c r="B129" s="300" t="str">
        <f>IF(ISERROR(AA$21),"",AA$21&amp;"")&amp;P$63</f>
        <v/>
      </c>
      <c r="C129" s="6"/>
      <c r="D129" s="390"/>
      <c r="E129" s="391"/>
      <c r="F129" s="8"/>
      <c r="G129" s="392"/>
      <c r="H129" s="393"/>
      <c r="I129" s="393"/>
      <c r="J129" s="394"/>
      <c r="K129" s="29"/>
      <c r="L129" s="101"/>
      <c r="M129" s="100"/>
      <c r="P129" s="2"/>
      <c r="Q129" s="2"/>
      <c r="R129" s="2"/>
      <c r="S129" s="2"/>
      <c r="T129" s="2"/>
      <c r="U129" s="2"/>
      <c r="V129" s="2"/>
      <c r="W129" s="2"/>
      <c r="X129" s="2"/>
      <c r="Y129" s="2"/>
      <c r="Z129" s="2"/>
      <c r="AA129" s="2"/>
      <c r="AB129" s="2"/>
      <c r="AC129" s="2"/>
      <c r="AD129" s="2"/>
      <c r="AE129" s="2"/>
      <c r="AF129" s="2"/>
      <c r="AG129" s="2"/>
    </row>
    <row r="130" spans="1:33" ht="15.7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390" t="s">
        <v>25</v>
      </c>
      <c r="E131" s="391"/>
      <c r="F131" s="50"/>
      <c r="G131" s="392" t="s">
        <v>20071</v>
      </c>
      <c r="H131" s="393"/>
      <c r="I131" s="393"/>
      <c r="J131" s="394"/>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395" t="s">
        <v>32</v>
      </c>
      <c r="E133" s="396"/>
      <c r="F133" s="50"/>
      <c r="G133" s="392"/>
      <c r="H133" s="393"/>
      <c r="I133" s="393"/>
      <c r="J133" s="394"/>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75">
      <c r="A134" s="34"/>
      <c r="B134" s="54"/>
      <c r="C134" s="8"/>
      <c r="D134" s="355"/>
      <c r="E134" s="355"/>
      <c r="F134" s="9"/>
      <c r="G134" s="397"/>
      <c r="H134" s="397"/>
      <c r="I134" s="397"/>
      <c r="J134" s="397"/>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F. Do you review due diligence information received from your suppliers against your company’s expectations? (*)</v>
      </c>
      <c r="C135" s="50"/>
      <c r="D135" s="390" t="s">
        <v>25</v>
      </c>
      <c r="E135" s="391"/>
      <c r="F135" s="50"/>
      <c r="G135" s="392"/>
      <c r="H135" s="393"/>
      <c r="I135" s="393"/>
      <c r="J135" s="394"/>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75">
      <c r="A136" s="34"/>
      <c r="B136" s="51"/>
      <c r="C136" s="8"/>
      <c r="D136" s="355"/>
      <c r="E136" s="355"/>
      <c r="F136" s="9"/>
      <c r="G136" s="398"/>
      <c r="H136" s="398"/>
      <c r="I136" s="398"/>
      <c r="J136" s="398"/>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G. Does your review process include corrective action management? (*)</v>
      </c>
      <c r="C137" s="50"/>
      <c r="D137" s="390" t="s">
        <v>25</v>
      </c>
      <c r="E137" s="391"/>
      <c r="F137" s="50"/>
      <c r="G137" s="392"/>
      <c r="H137" s="393"/>
      <c r="I137" s="393"/>
      <c r="J137" s="394"/>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387" t="str">
        <f>IF(OR($D$8="",$I$3=""),"","Click here to check required fields completion")</f>
        <v/>
      </c>
      <c r="C138" s="387"/>
      <c r="D138" s="387"/>
      <c r="E138" s="387"/>
      <c r="F138" s="387"/>
      <c r="G138" s="387"/>
      <c r="H138" s="387"/>
      <c r="I138" s="387"/>
      <c r="J138" s="387"/>
      <c r="K138" s="29"/>
      <c r="L138" s="102"/>
      <c r="P138" s="2"/>
      <c r="Q138" s="2"/>
      <c r="R138" s="2"/>
      <c r="S138" s="2"/>
      <c r="T138" s="2"/>
      <c r="U138" s="2"/>
      <c r="V138" s="2"/>
      <c r="W138" s="2"/>
      <c r="X138" s="2"/>
      <c r="Y138" s="2">
        <v>86</v>
      </c>
      <c r="Z138" s="2"/>
      <c r="AA138" s="2"/>
      <c r="AB138" s="2"/>
      <c r="AC138" s="2"/>
      <c r="AD138" s="2"/>
      <c r="AE138" s="2"/>
      <c r="AF138" s="2"/>
      <c r="AG138" s="2"/>
    </row>
    <row r="139" spans="1:33" ht="15.75" thickBot="1">
      <c r="A139" s="388" t="str">
        <f ca="1">OFFSET(L!$C$1,MATCH("General"&amp;"Cpy",L!$A:$A,0)-1,SL,,)</f>
        <v>© 2025 Responsible Minerals Initiative. All rights reserved.</v>
      </c>
      <c r="B139" s="389"/>
      <c r="C139" s="389"/>
      <c r="D139" s="389"/>
      <c r="E139" s="389"/>
      <c r="F139" s="389"/>
      <c r="G139" s="389"/>
      <c r="H139" s="389"/>
      <c r="I139" s="389"/>
      <c r="J139" s="389"/>
      <c r="K139" s="55"/>
      <c r="L139" s="102"/>
      <c r="P139" s="2"/>
      <c r="Q139" s="2"/>
      <c r="R139" s="2"/>
      <c r="S139" s="2"/>
      <c r="T139" s="2"/>
      <c r="U139" s="2"/>
      <c r="V139" s="2"/>
      <c r="W139" s="2"/>
      <c r="X139" s="2"/>
      <c r="Y139" s="2">
        <v>87</v>
      </c>
      <c r="Z139" s="2"/>
      <c r="AA139" s="2"/>
      <c r="AB139" s="2"/>
      <c r="AC139" s="2"/>
      <c r="AD139" s="2"/>
      <c r="AE139" s="2"/>
      <c r="AF139" s="2"/>
      <c r="AG139" s="2"/>
    </row>
    <row r="140" spans="1:33" ht="15.75" thickTop="1">
      <c r="L140" s="95"/>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9"/>
    </row>
    <row r="143" spans="1:33" ht="17.45" hidden="1" customHeight="1"/>
    <row r="144" spans="1:33" ht="17.45" hidden="1" customHeight="1">
      <c r="B144" s="172" t="s">
        <v>25</v>
      </c>
    </row>
    <row r="145" spans="2:2" ht="17.45" hidden="1" customHeight="1">
      <c r="B145" s="172" t="s">
        <v>22</v>
      </c>
    </row>
    <row r="146" spans="2:2" ht="17.45" hidden="1" customHeight="1">
      <c r="B146" s="172" t="s">
        <v>26</v>
      </c>
    </row>
    <row r="147" spans="2:2" ht="17.45" hidden="1" customHeight="1">
      <c r="B147" s="172" t="s">
        <v>18639</v>
      </c>
    </row>
    <row r="148" spans="2:2" ht="17.45" hidden="1" customHeight="1">
      <c r="B148" s="172" t="s">
        <v>25</v>
      </c>
    </row>
    <row r="149" spans="2:2" ht="17.45" hidden="1" customHeight="1">
      <c r="B149" s="172" t="s">
        <v>22</v>
      </c>
    </row>
    <row r="150" spans="2:2" ht="17.45" hidden="1" customHeight="1">
      <c r="B150" s="172" t="s">
        <v>26</v>
      </c>
    </row>
    <row r="151" spans="2:2" ht="17.45" hidden="1" customHeight="1">
      <c r="B151" s="309" t="s">
        <v>18917</v>
      </c>
    </row>
    <row r="152" spans="2:2" ht="17.45" hidden="1" customHeight="1">
      <c r="B152" s="172" t="s">
        <v>27</v>
      </c>
    </row>
    <row r="153" spans="2:2" ht="17.45" hidden="1" customHeight="1">
      <c r="B153" s="172" t="s">
        <v>28</v>
      </c>
    </row>
    <row r="154" spans="2:2" ht="17.45" hidden="1" customHeight="1">
      <c r="B154" s="172" t="s">
        <v>29</v>
      </c>
    </row>
    <row r="155" spans="2:2" ht="17.45" hidden="1" customHeight="1">
      <c r="B155" s="172" t="s">
        <v>30</v>
      </c>
    </row>
    <row r="156" spans="2:2" ht="17.45" hidden="1" customHeight="1">
      <c r="B156" s="172" t="s">
        <v>31</v>
      </c>
    </row>
    <row r="157" spans="2:2" ht="17.45" hidden="1" customHeight="1">
      <c r="B157" s="172" t="s">
        <v>18640</v>
      </c>
    </row>
    <row r="158" spans="2:2" ht="17.45" hidden="1" customHeight="1">
      <c r="B158" s="172" t="s">
        <v>32</v>
      </c>
    </row>
    <row r="159" spans="2:2" ht="17.45" hidden="1" customHeight="1">
      <c r="B159" s="172" t="s">
        <v>25</v>
      </c>
    </row>
    <row r="160" spans="2:2" ht="17.45" hidden="1" customHeight="1">
      <c r="B160" s="172" t="s">
        <v>22</v>
      </c>
    </row>
    <row r="161" spans="2:3" ht="17.45" hidden="1" customHeight="1">
      <c r="B161" s="172" t="s">
        <v>32</v>
      </c>
    </row>
    <row r="162" spans="2:3" ht="17.45" hidden="1" customHeight="1">
      <c r="B162" s="172" t="s">
        <v>33</v>
      </c>
    </row>
    <row r="163" spans="2:3" ht="17.45" hidden="1" customHeight="1">
      <c r="B163" s="172" t="s">
        <v>22</v>
      </c>
    </row>
    <row r="164" spans="2:3" ht="17.45" hidden="1" customHeight="1">
      <c r="B164" s="172" t="s">
        <v>25</v>
      </c>
    </row>
    <row r="165" spans="2:3" ht="17.45" hidden="1" customHeight="1">
      <c r="B165" s="172" t="s">
        <v>22</v>
      </c>
    </row>
    <row r="166" spans="2:3" ht="17.45" hidden="1" customHeight="1">
      <c r="B166" s="172" t="s">
        <v>26</v>
      </c>
    </row>
    <row r="167" spans="2:3" ht="17.45" hidden="1" customHeight="1">
      <c r="B167" s="172" t="s">
        <v>34</v>
      </c>
    </row>
    <row r="168" spans="2:3" ht="17.45" hidden="1" customHeight="1">
      <c r="B168" s="172" t="s">
        <v>35</v>
      </c>
    </row>
    <row r="169" spans="2:3" ht="17.45" hidden="1" customHeight="1">
      <c r="B169" s="172" t="s">
        <v>36</v>
      </c>
    </row>
    <row r="170" spans="2:3" ht="17.45" hidden="1" customHeight="1">
      <c r="B170" s="172" t="s">
        <v>37</v>
      </c>
    </row>
    <row r="171" spans="2:3" ht="17.45" hidden="1" customHeight="1">
      <c r="B171" s="172" t="s">
        <v>22</v>
      </c>
    </row>
    <row r="172" spans="2:3" ht="17.45" hidden="1" customHeight="1">
      <c r="B172" s="172" t="s">
        <v>25</v>
      </c>
    </row>
    <row r="173" spans="2:3" ht="17.45" hidden="1" customHeight="1">
      <c r="B173" s="172" t="s">
        <v>38</v>
      </c>
    </row>
    <row r="174" spans="2:3" ht="17.45" hidden="1" customHeight="1">
      <c r="B174" s="172" t="s">
        <v>22</v>
      </c>
    </row>
    <row r="175" spans="2:3" ht="17.45" hidden="1" customHeight="1">
      <c r="B175" s="172" t="s">
        <v>40</v>
      </c>
      <c r="C175" t="s">
        <v>19146</v>
      </c>
    </row>
    <row r="176" spans="2:3" ht="17.45" hidden="1" customHeight="1">
      <c r="B176" s="172" t="s">
        <v>18641</v>
      </c>
      <c r="C176" t="s">
        <v>19147</v>
      </c>
    </row>
    <row r="177" spans="2:3" ht="17.45" hidden="1" customHeight="1">
      <c r="B177" s="172" t="s">
        <v>18643</v>
      </c>
      <c r="C177" t="s">
        <v>19148</v>
      </c>
    </row>
    <row r="178" spans="2:3" ht="17.45" hidden="1" customHeight="1">
      <c r="B178" s="172" t="s">
        <v>18644</v>
      </c>
      <c r="C178" t="s">
        <v>19149</v>
      </c>
    </row>
    <row r="179" spans="2:3" ht="17.45" hidden="1" customHeight="1">
      <c r="B179" s="172" t="s">
        <v>41</v>
      </c>
      <c r="C179" t="s">
        <v>19150</v>
      </c>
    </row>
    <row r="180" spans="2:3" ht="17.45" hidden="1" customHeight="1">
      <c r="B180" s="172" t="s">
        <v>18642</v>
      </c>
      <c r="C180" t="s">
        <v>19151</v>
      </c>
    </row>
    <row r="181" spans="2:3" ht="17.45" hidden="1" customHeight="1">
      <c r="B181" s="172"/>
    </row>
    <row r="182" spans="2:3" ht="17.45" hidden="1" customHeight="1">
      <c r="B182" s="172"/>
    </row>
    <row r="183" spans="2:3" ht="17.45" hidden="1" customHeight="1">
      <c r="B183" s="172"/>
    </row>
    <row r="184" spans="2:3" ht="17.45" hidden="1" customHeight="1">
      <c r="B184" s="172"/>
    </row>
    <row r="185" spans="2:3" ht="17.45" hidden="1" customHeight="1">
      <c r="B185" s="172" t="s">
        <v>18645</v>
      </c>
    </row>
    <row r="186" spans="2:3" ht="17.45" hidden="1" customHeight="1"/>
    <row r="187" spans="2:3" ht="17.45" hidden="1" customHeight="1"/>
    <row r="188" spans="2:3" ht="17.45" hidden="1" customHeight="1">
      <c r="B188" s="370"/>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pLjAC/4VQNkF5rds5WDYT7k7KTKQVSwevUTGkDxnagMk6yhIoaLi6yw4+uU7B24PVeAb95qRmhwbStnzcyygrw==" saltValue="j1yqPwBdhe699PkDjohZV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3">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316" stopIfTrue="1">
      <formula>IF($D$30="",TRUE)</formula>
    </cfRule>
    <cfRule type="expression" dxfId="255" priority="295" stopIfTrue="1">
      <formula>IF($B$30="",TRUE)</formula>
    </cfRule>
  </conditionalFormatting>
  <conditionalFormatting sqref="D31:E31">
    <cfRule type="expression" dxfId="254" priority="317" stopIfTrue="1">
      <formula>IF($D$31="",TRUE)</formula>
    </cfRule>
    <cfRule type="expression" dxfId="253" priority="294" stopIfTrue="1">
      <formula>IF($B$31="",TRUE)</formula>
    </cfRule>
  </conditionalFormatting>
  <conditionalFormatting sqref="D32:E32">
    <cfRule type="expression" dxfId="252" priority="307" stopIfTrue="1">
      <formula>IF($D$32="",TRUE)</formula>
    </cfRule>
    <cfRule type="expression" dxfId="251" priority="293" stopIfTrue="1">
      <formula>IF($B$32="",TRUE)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4" stopIfTrue="1">
      <formula>IF($D$37="",TRUE)</formula>
    </cfRule>
    <cfRule type="expression" dxfId="241" priority="283" stopIfTrue="1">
      <formula>IF($B$37="",TRUE)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3" stopIfTrue="1">
      <formula>IF(AND(OR($D$32="Yes",$D$32=""),$D$44=""),1,0)</formula>
    </cfRule>
    <cfRule type="expression" dxfId="229" priority="262" stopIfTrue="1">
      <formula>IF($B$44="",TRUE)</formula>
    </cfRule>
    <cfRule type="expression" dxfId="228" priority="264" stopIfTrue="1">
      <formula>IF($P$32="",TRUE)</formula>
    </cfRule>
  </conditionalFormatting>
  <conditionalFormatting sqref="D45:E45">
    <cfRule type="expression" dxfId="227" priority="211" stopIfTrue="1">
      <formula>IF($P$33="",TRUE)</formula>
    </cfRule>
    <cfRule type="expression" dxfId="226" priority="210" stopIfTrue="1">
      <formula>IF(AND(OR($D$33="Yes",$D$33=""),$D$45=""),1,0)</formula>
    </cfRule>
    <cfRule type="expression" dxfId="225" priority="209" stopIfTrue="1">
      <formula>IF($B$45="",TRUE)</formula>
    </cfRule>
  </conditionalFormatting>
  <conditionalFormatting sqref="D46:E46">
    <cfRule type="expression" dxfId="224" priority="208" stopIfTrue="1">
      <formula>IF($P$34="",TRUE)</formula>
    </cfRule>
    <cfRule type="expression" dxfId="223" priority="207" stopIfTrue="1">
      <formula>IF(AND(OR($D$34="Yes",$D$34=""),$D$46=""),1,0)</formula>
    </cfRule>
    <cfRule type="expression" dxfId="222" priority="206" stopIfTrue="1">
      <formula>IF($B$46="",TRUE)</formula>
    </cfRule>
  </conditionalFormatting>
  <conditionalFormatting sqref="D47:E47">
    <cfRule type="expression" dxfId="221" priority="204" stopIfTrue="1">
      <formula>IF(AND(OR($D$35="Yes",$D$35=""),$D$47=""),1,0)</formula>
    </cfRule>
    <cfRule type="expression" dxfId="220" priority="205" stopIfTrue="1">
      <formula>IF($P$35="",TRUE)</formula>
    </cfRule>
    <cfRule type="expression" dxfId="219" priority="203" stopIfTrue="1">
      <formula>IF($B$47="",TRUE)</formula>
    </cfRule>
  </conditionalFormatting>
  <conditionalFormatting sqref="D48:E48">
    <cfRule type="expression" dxfId="218" priority="201" stopIfTrue="1">
      <formula>IF(AND(OR($D$36="Yes",$D$36=""),$D$48=""),1,0)</formula>
    </cfRule>
    <cfRule type="expression" dxfId="217" priority="202" stopIfTrue="1">
      <formula>IF($P$36="",TRUE)</formula>
    </cfRule>
    <cfRule type="expression" dxfId="216" priority="200" stopIfTrue="1">
      <formula>IF($B$48="",TRUE)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5" stopIfTrue="1">
      <formula>IF(AND(OR($D$38="Yes",$D$38=""),$D$50=""),1,0)</formula>
    </cfRule>
    <cfRule type="expression" dxfId="211" priority="196" stopIfTrue="1">
      <formula>IF($P$38="",TRUE)</formula>
    </cfRule>
    <cfRule type="expression" dxfId="210" priority="194" stopIfTrue="1">
      <formula>IF($B$50="",TRUE)</formula>
    </cfRule>
  </conditionalFormatting>
  <conditionalFormatting sqref="D51:E51">
    <cfRule type="expression" dxfId="209" priority="193" stopIfTrue="1">
      <formula>IF($P$39="",TRUE)</formula>
    </cfRule>
    <cfRule type="expression" dxfId="208" priority="192" stopIfTrue="1">
      <formula>IF(AND(OR($D$39="Yes",$D$39=""),$D$51=""),1,0)</formula>
    </cfRule>
    <cfRule type="expression" dxfId="207" priority="191" stopIfTrue="1">
      <formula>IF($B$51="",TRUE)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80" stopIfTrue="1">
      <formula>IF(AND(OR($D$43="Yes",$D$43=""),$D$55=""),1,0)</formula>
    </cfRule>
    <cfRule type="expression" dxfId="202" priority="179" stopIfTrue="1">
      <formula>IF($P$55="",TRUE)</formula>
    </cfRule>
    <cfRule type="expression" dxfId="201" priority="178" stopIfTrue="1">
      <formula>IF($B$55="",TRUE)</formula>
    </cfRule>
  </conditionalFormatting>
  <conditionalFormatting sqref="D56:E56">
    <cfRule type="expression" dxfId="200" priority="176" stopIfTrue="1">
      <formula>IF($P$56="",TRUE)</formula>
    </cfRule>
    <cfRule type="expression" dxfId="199" priority="177" stopIfTrue="1">
      <formula>IF(AND(OR($D$44="Yes",$D$44=""),$D$56=""),1,0)</formula>
    </cfRule>
    <cfRule type="expression" dxfId="198" priority="124" stopIfTrue="1">
      <formula>IF($B$56="",TRUE)</formula>
    </cfRule>
  </conditionalFormatting>
  <conditionalFormatting sqref="D57:E57">
    <cfRule type="expression" dxfId="197" priority="174" stopIfTrue="1">
      <formula>IF($P$57="",TRUE)</formula>
    </cfRule>
    <cfRule type="expression" dxfId="196" priority="173" stopIfTrue="1">
      <formula>IF($B$57="",TRUE)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2" stopIfTrue="1">
      <formula>IF(AND(OR($D$46="Yes",$D$46=""),$D$58=""),1,0)</formula>
    </cfRule>
    <cfRule type="expression" dxfId="192" priority="171" stopIfTrue="1">
      <formula>IF($P$58="",TRUE)</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6" stopIfTrue="1">
      <formula>IF(AND(OR($D$48="Yes",$D$48=""),$D$60=""),1,0)</formula>
    </cfRule>
    <cfRule type="expression" dxfId="186" priority="165" stopIfTrue="1">
      <formula>IF($P$60="",TRUE)</formula>
    </cfRule>
  </conditionalFormatting>
  <conditionalFormatting sqref="D61:E61">
    <cfRule type="expression" dxfId="185" priority="162" stopIfTrue="1">
      <formula>IF($P$61="",TRUE)</formula>
    </cfRule>
    <cfRule type="expression" dxfId="184" priority="161" stopIfTrue="1">
      <formula>IF($B$61="",TRUE)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20" stopIfTrue="1">
      <formula>IF(AND(OR($D$43="Yes",$D$43=""),$D$67=""),1,0)</formula>
    </cfRule>
    <cfRule type="expression" dxfId="172" priority="119" stopIfTrue="1">
      <formula>IF($P$55="",TRUE)</formula>
    </cfRule>
    <cfRule type="expression" dxfId="171" priority="118" stopIfTrue="1">
      <formula>IF($B$55="",TRUE)</formula>
    </cfRule>
  </conditionalFormatting>
  <conditionalFormatting sqref="D68:E68">
    <cfRule type="expression" dxfId="170" priority="94" stopIfTrue="1">
      <formula>IF($B$56="",TRUE)</formula>
    </cfRule>
    <cfRule type="expression" dxfId="169" priority="117" stopIfTrue="1">
      <formula>IF(AND(OR($D$44="Yes",$D$44=""),$D$68=""),1,0)</formula>
    </cfRule>
    <cfRule type="expression" dxfId="168" priority="116" stopIfTrue="1">
      <formula>IF($P$56="",TRUE)</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2" stopIfTrue="1">
      <formula>IF(AND(OR($D$46="Yes",$D$46=""),$D$70=""),1,0)</formula>
    </cfRule>
    <cfRule type="expression" dxfId="163" priority="110" stopIfTrue="1">
      <formula>IF($B$58="",TRUE)</formula>
    </cfRule>
    <cfRule type="expression" dxfId="162" priority="111" stopIfTrue="1">
      <formula>IF($P$58="",TRUE)</formula>
    </cfRule>
  </conditionalFormatting>
  <conditionalFormatting sqref="D71:E71">
    <cfRule type="expression" dxfId="161" priority="108" stopIfTrue="1">
      <formula>IF($P$59="",TRUE)</formula>
    </cfRule>
    <cfRule type="expression" dxfId="160" priority="109" stopIfTrue="1">
      <formula>IF(AND(OR($D$47="Yes",$D$47=""),$D$71=""),1,0)</formula>
    </cfRule>
    <cfRule type="expression" dxfId="159" priority="107" stopIfTrue="1">
      <formula>IF($B$59="",TRUE)</formula>
    </cfRule>
  </conditionalFormatting>
  <conditionalFormatting sqref="D72:E72">
    <cfRule type="expression" dxfId="158" priority="104" stopIfTrue="1">
      <formula>IF($B$60="",TRUE)</formula>
    </cfRule>
    <cfRule type="expression" dxfId="157" priority="106" stopIfTrue="1">
      <formula>IF(AND(OR($D$48="Yes",$D$48=""),$D$72=""),1,0)</formula>
    </cfRule>
    <cfRule type="expression" dxfId="156" priority="105" stopIfTrue="1">
      <formula>IF($P$60="",TRUE)</formula>
    </cfRule>
  </conditionalFormatting>
  <conditionalFormatting sqref="D73:E73">
    <cfRule type="expression" dxfId="155" priority="103" stopIfTrue="1">
      <formula>IF(AND(OR($D$49="Yes",$D$49=""),$D$73=""),1,0)</formula>
    </cfRule>
    <cfRule type="expression" dxfId="154" priority="101" stopIfTrue="1">
      <formula>IF($B$61="",TRUE)</formula>
    </cfRule>
    <cfRule type="expression" dxfId="153" priority="102" stopIfTrue="1">
      <formula>IF($P$61="",TRUE)</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7" stopIfTrue="1">
      <formula>IF(AND(OR($D$51="Yes",$D$51=""),$D$75=""),1,0)</formula>
    </cfRule>
    <cfRule type="expression" dxfId="148" priority="96" stopIfTrue="1">
      <formula>IF($P$63="",TRUE)</formula>
    </cfRule>
    <cfRule type="expression" dxfId="147" priority="95" stopIfTrue="1">
      <formula>IF($B$63="",TRUE)</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90" stopIfTrue="1">
      <formula>IF(AND(OR($D$43="Yes",$D$43=""),$D$79=""),1,0)</formula>
    </cfRule>
    <cfRule type="expression" dxfId="142" priority="89" stopIfTrue="1">
      <formula>IF($P$55="",TRUE)</formula>
    </cfRule>
    <cfRule type="expression" dxfId="141" priority="88" stopIfTrue="1">
      <formula>IF($B$55="",TRUE)</formula>
    </cfRule>
  </conditionalFormatting>
  <conditionalFormatting sqref="D80:E80">
    <cfRule type="expression" dxfId="140" priority="86" stopIfTrue="1">
      <formula>IF($P$56="",TRUE)</formula>
    </cfRule>
    <cfRule type="expression" dxfId="139" priority="64" stopIfTrue="1">
      <formula>IF($B$56="",TRUE)</formula>
    </cfRule>
    <cfRule type="expression" dxfId="138" priority="87" stopIfTrue="1">
      <formula>IF(AND(OR($D$44="Yes",$D$44=""),$D$80=""),1,0)</formula>
    </cfRule>
  </conditionalFormatting>
  <conditionalFormatting sqref="D81:E81">
    <cfRule type="expression" dxfId="137" priority="85" stopIfTrue="1">
      <formula>IF(AND(OR($D$45="Yes",$D$45=""),$D$81=""),1,0)</formula>
    </cfRule>
    <cfRule type="expression" dxfId="136" priority="84" stopIfTrue="1">
      <formula>IF($P$57="",TRUE)</formula>
    </cfRule>
    <cfRule type="expression" dxfId="135" priority="83" stopIfTrue="1">
      <formula>IF($B$57="",TRUE)</formula>
    </cfRule>
  </conditionalFormatting>
  <conditionalFormatting sqref="D82:E82">
    <cfRule type="expression" dxfId="134" priority="82" stopIfTrue="1">
      <formula>IF(AND(OR($D$46="Yes",$D$46=""),$D$82=""),1,0)</formula>
    </cfRule>
    <cfRule type="expression" dxfId="133" priority="80" stopIfTrue="1">
      <formula>IF($B$58="",TRUE)</formula>
    </cfRule>
    <cfRule type="expression" dxfId="132" priority="81" stopIfTrue="1">
      <formula>IF($P$58="",TRUE)</formula>
    </cfRule>
  </conditionalFormatting>
  <conditionalFormatting sqref="D83:E83">
    <cfRule type="expression" dxfId="131" priority="79" stopIfTrue="1">
      <formula>IF(AND(OR($D$47="Yes",$D$47=""),$D$83=""),1,0)</formula>
    </cfRule>
    <cfRule type="expression" dxfId="130" priority="78" stopIfTrue="1">
      <formula>IF($P$59="",TRUE)</formula>
    </cfRule>
    <cfRule type="expression" dxfId="129" priority="77" stopIfTrue="1">
      <formula>IF($B$59="",TRUE)</formula>
    </cfRule>
  </conditionalFormatting>
  <conditionalFormatting sqref="D84:E84">
    <cfRule type="expression" dxfId="128" priority="76" stopIfTrue="1">
      <formula>IF(AND(OR($D$48="Yes",$D$48=""),$D$84=""),1,0)</formula>
    </cfRule>
    <cfRule type="expression" dxfId="127" priority="75" stopIfTrue="1">
      <formula>IF($P$60="",TRUE)</formula>
    </cfRule>
    <cfRule type="expression" dxfId="126" priority="74" stopIfTrue="1">
      <formula>IF($B$60="",TRUE)</formula>
    </cfRule>
  </conditionalFormatting>
  <conditionalFormatting sqref="D85:E85">
    <cfRule type="expression" dxfId="125" priority="73" stopIfTrue="1">
      <formula>IF(AND(OR($D$49="Yes",$D$49=""),$D$85=""),1,0)</formula>
    </cfRule>
    <cfRule type="expression" dxfId="124" priority="72" stopIfTrue="1">
      <formula>IF($P$61="",TRUE)</formula>
    </cfRule>
    <cfRule type="expression" dxfId="123" priority="71" stopIfTrue="1">
      <formula>IF($B$61="",TRUE)</formula>
    </cfRule>
  </conditionalFormatting>
  <conditionalFormatting sqref="D86:E86">
    <cfRule type="expression" dxfId="122" priority="70" stopIfTrue="1">
      <formula>IF(AND(OR($D$50="Yes",$D$50=""),$D$86=""),1,0)</formula>
    </cfRule>
    <cfRule type="expression" dxfId="121" priority="69" stopIfTrue="1">
      <formula>IF($P$62="",TRUE)</formula>
    </cfRule>
    <cfRule type="expression" dxfId="120" priority="68" stopIfTrue="1">
      <formula>IF($B$62="",TRUE)</formula>
    </cfRule>
  </conditionalFormatting>
  <conditionalFormatting sqref="D87:E87">
    <cfRule type="expression" dxfId="119" priority="67" stopIfTrue="1">
      <formula>IF(AND(OR($D$51="Yes",$D$51=""),$D$87=""),1,0)</formula>
    </cfRule>
    <cfRule type="expression" dxfId="118" priority="66" stopIfTrue="1">
      <formula>IF($P$63="",TRUE)</formula>
    </cfRule>
    <cfRule type="expression" dxfId="117" priority="65" stopIfTrue="1">
      <formula>IF($B$63="",TRUE)</formula>
    </cfRule>
  </conditionalFormatting>
  <conditionalFormatting sqref="D90:E90">
    <cfRule type="expression" dxfId="116" priority="31" stopIfTrue="1">
      <formula>IF($B$54="",TRUE)</formula>
    </cfRule>
    <cfRule type="expression" dxfId="115" priority="33" stopIfTrue="1">
      <formula>IF(AND(OR($D$42="Yes",$D$42=""),$D$90=""),1,0)</formula>
    </cfRule>
    <cfRule type="expression" dxfId="114" priority="32" stopIfTrue="1">
      <formula>IF($P$54="",TRUE)</formula>
    </cfRule>
  </conditionalFormatting>
  <conditionalFormatting sqref="D91:E91">
    <cfRule type="expression" dxfId="113" priority="60" stopIfTrue="1">
      <formula>IF(AND(OR($D$43="Yes",$D$43=""),$D$91=""),1,0)</formula>
    </cfRule>
    <cfRule type="expression" dxfId="112" priority="59" stopIfTrue="1">
      <formula>IF($P$55="",TRUE)</formula>
    </cfRule>
    <cfRule type="expression" dxfId="111" priority="58" stopIfTrue="1">
      <formula>IF($B$55="",TRUE)</formula>
    </cfRule>
  </conditionalFormatting>
  <conditionalFormatting sqref="D92:E92">
    <cfRule type="expression" dxfId="110" priority="34" stopIfTrue="1">
      <formula>IF($B$56="",TRUE)</formula>
    </cfRule>
    <cfRule type="expression" dxfId="109" priority="57" stopIfTrue="1">
      <formula>IF(AND(OR($D$44="Yes",$D$44=""),$D$92=""),1,0)</formula>
    </cfRule>
    <cfRule type="expression" dxfId="108" priority="56" stopIfTrue="1">
      <formula>IF($P$56="",TRUE)</formula>
    </cfRule>
  </conditionalFormatting>
  <conditionalFormatting sqref="D93:E93">
    <cfRule type="expression" dxfId="107" priority="55" stopIfTrue="1">
      <formula>IF(AND(OR($D$45="Yes",$D$45=""),$D$93=""),1,0)</formula>
    </cfRule>
    <cfRule type="expression" dxfId="106" priority="54" stopIfTrue="1">
      <formula>IF($P$57="",TRUE)</formula>
    </cfRule>
    <cfRule type="expression" dxfId="105" priority="53" stopIfTrue="1">
      <formula>IF($B$57="",TRUE)</formula>
    </cfRule>
  </conditionalFormatting>
  <conditionalFormatting sqref="D94:E94">
    <cfRule type="expression" dxfId="104" priority="50" stopIfTrue="1">
      <formula>IF($B$58="",TRUE)</formula>
    </cfRule>
    <cfRule type="expression" dxfId="103" priority="52" stopIfTrue="1">
      <formula>IF(AND(OR($D$46="Yes",$D$46=""),$D$94=""),1,0)</formula>
    </cfRule>
    <cfRule type="expression" dxfId="102" priority="51" stopIfTrue="1">
      <formula>IF($P$58="",TRUE)</formula>
    </cfRule>
  </conditionalFormatting>
  <conditionalFormatting sqref="D95:E95">
    <cfRule type="expression" dxfId="101" priority="49" stopIfTrue="1">
      <formula>IF(AND(OR($D$47="Yes",$D$47=""),$D$95=""),1,0)</formula>
    </cfRule>
    <cfRule type="expression" dxfId="100" priority="48" stopIfTrue="1">
      <formula>IF($P$59="",TRUE)</formula>
    </cfRule>
    <cfRule type="expression" dxfId="99" priority="47" stopIfTrue="1">
      <formula>IF($B$59="",TRUE)</formula>
    </cfRule>
  </conditionalFormatting>
  <conditionalFormatting sqref="D96:E96">
    <cfRule type="expression" dxfId="98" priority="45" stopIfTrue="1">
      <formula>IF($P$60="",TRUE)</formula>
    </cfRule>
    <cfRule type="expression" dxfId="97" priority="44" stopIfTrue="1">
      <formula>IF($B$60="",TRUE)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3" stopIfTrue="1">
      <formula>IF(AND(OR($D$49="Yes",$D$49=""),$D$97=""),1,0)</formula>
    </cfRule>
    <cfRule type="expression" dxfId="93" priority="42" stopIfTrue="1">
      <formula>IF($P$61="",TRUE)</formula>
    </cfRule>
  </conditionalFormatting>
  <conditionalFormatting sqref="D98:E98">
    <cfRule type="expression" dxfId="92" priority="40" stopIfTrue="1">
      <formula>IF(AND(OR($D$50="Yes",$D$50=""),$D$98=""),1,0)</formula>
    </cfRule>
    <cfRule type="expression" dxfId="91" priority="39" stopIfTrue="1">
      <formula>IF($P$62="",TRUE)</formula>
    </cfRule>
    <cfRule type="expression" dxfId="90" priority="38" stopIfTrue="1">
      <formula>IF($B$62="",TRUE)</formula>
    </cfRule>
  </conditionalFormatting>
  <conditionalFormatting sqref="D99:E99">
    <cfRule type="expression" dxfId="89" priority="37" stopIfTrue="1">
      <formula>IF(AND(OR($D$51="Yes",$D$51=""),$D$99=""),1,0)</formula>
    </cfRule>
    <cfRule type="expression" dxfId="88" priority="36" stopIfTrue="1">
      <formula>IF($P$63="",TRUE)</formula>
    </cfRule>
    <cfRule type="expression" dxfId="87" priority="35" stopIfTrue="1">
      <formula>IF($B$63="",TRUE)</formula>
    </cfRule>
  </conditionalFormatting>
  <conditionalFormatting sqref="D102:E102">
    <cfRule type="expression" dxfId="86" priority="3" stopIfTrue="1">
      <formula>IF(AND(OR($D$42="Yes",$D$42=""),$D$102=""),1,0)</formula>
    </cfRule>
    <cfRule type="expression" dxfId="85" priority="1" stopIfTrue="1">
      <formula>IF($B$54="",TRUE)</formula>
    </cfRule>
    <cfRule type="expression" dxfId="84" priority="2" stopIfTrue="1">
      <formula>IF($P$54="",TRUE)</formula>
    </cfRule>
  </conditionalFormatting>
  <conditionalFormatting sqref="D103:E103">
    <cfRule type="expression" dxfId="83" priority="30" stopIfTrue="1">
      <formula>IF(AND(OR($D$43="Yes",$D$43=""),$D$103=""),1,0)</formula>
    </cfRule>
    <cfRule type="expression" dxfId="82" priority="28" stopIfTrue="1">
      <formula>IF($B$55="",TRUE)</formula>
    </cfRule>
    <cfRule type="expression" dxfId="81" priority="29" stopIfTrue="1">
      <formula>IF($P$55="",TRUE)</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4" stopIfTrue="1">
      <formula>IF($P$57="",TRUE)</formula>
    </cfRule>
    <cfRule type="expression" dxfId="76" priority="23" stopIfTrue="1">
      <formula>IF($B$57="",TRUE)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2" stopIfTrue="1">
      <formula>IF(AND(OR($D$46="Yes",$D$46=""),$D$106=""),1,0)</formula>
    </cfRule>
    <cfRule type="expression" dxfId="72" priority="21" stopIfTrue="1">
      <formula>IF($P$58="",TRUE)</formula>
    </cfRule>
  </conditionalFormatting>
  <conditionalFormatting sqref="D107:E107">
    <cfRule type="expression" dxfId="71" priority="19" stopIfTrue="1">
      <formula>IF(AND(OR($D$47="Yes",$D$47=""),$D$107=""),1,0)</formula>
    </cfRule>
    <cfRule type="expression" dxfId="70" priority="17" stopIfTrue="1">
      <formula>IF($B$59="",TRUE)</formula>
    </cfRule>
    <cfRule type="expression" dxfId="69" priority="18" stopIfTrue="1">
      <formula>IF($P$59="",TRUE)</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9" stopIfTrue="1">
      <formula>IF($P$62="",TRUE)</formula>
    </cfRule>
    <cfRule type="expression" dxfId="61" priority="8" stopIfTrue="1">
      <formula>IF($B$62="",TRUE)</formula>
    </cfRule>
    <cfRule type="expression" dxfId="60" priority="10" stopIfTrue="1">
      <formula>IF(AND(OR($D$50="Yes",$D$50=""),$D$110=""),1,0)</formula>
    </cfRule>
  </conditionalFormatting>
  <conditionalFormatting sqref="D111:E111">
    <cfRule type="expression" dxfId="59" priority="7" stopIfTrue="1">
      <formula>IF(AND(OR($D$51="Yes",$D$51=""),$D$111=""),1,0)</formula>
    </cfRule>
    <cfRule type="expression" dxfId="58" priority="6" stopIfTrue="1">
      <formula>IF($P$63="",TRUE)</formula>
    </cfRule>
    <cfRule type="expression" dxfId="57" priority="5" stopIfTrue="1">
      <formula>IF($B$63="",TRUE)</formula>
    </cfRule>
  </conditionalFormatting>
  <conditionalFormatting sqref="D115:E115 D117:E117 D131:E131 D133:E133 D135:E135 D137:E137">
    <cfRule type="expression" dxfId="56" priority="309" stopIfTrue="1">
      <formula>IF(D115="",TRUE)</formula>
    </cfRule>
    <cfRule type="expression" dxfId="55" priority="308" stopIfTrue="1">
      <formula>AND(OR($D$30="No",$D$30="Unknown",$D$30="Not applicable for this declaration"),OR($D$31="No",$D$31="Unknown",$D$31="Not applicable for this declaration"))</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8" stopIfTrue="1">
      <formula>IF(AND(OR($D$44="Yes",$D$44=""),$D$122=""),1,0)</formula>
    </cfRule>
    <cfRule type="expression" dxfId="47" priority="146" stopIfTrue="1">
      <formula>IF($B$56="",TRUE)</formula>
    </cfRule>
    <cfRule type="expression" dxfId="46" priority="147" stopIfTrue="1">
      <formula>IF($P$56="",TRUE)</formula>
    </cfRule>
  </conditionalFormatting>
  <conditionalFormatting sqref="D123:E123">
    <cfRule type="expression" dxfId="45" priority="145" stopIfTrue="1">
      <formula>IF(AND(OR($D$45="Yes",$D$45=""),$D$123=""),1,0)</formula>
    </cfRule>
    <cfRule type="expression" dxfId="44" priority="144" stopIfTrue="1">
      <formula>IF($P$57="",TRUE)</formula>
    </cfRule>
    <cfRule type="expression" dxfId="43" priority="143" stopIfTrue="1">
      <formula>IF($B$57="",TRUE)</formula>
    </cfRule>
  </conditionalFormatting>
  <conditionalFormatting sqref="D124:E124">
    <cfRule type="expression" dxfId="42" priority="140" stopIfTrue="1">
      <formula>IF($B$58="",TRUE)</formula>
    </cfRule>
    <cfRule type="expression" dxfId="41" priority="142" stopIfTrue="1">
      <formula>IF(AND(OR($D$46="Yes",$D$46=""),$D$124=""),1,0)</formula>
    </cfRule>
    <cfRule type="expression" dxfId="40" priority="141" stopIfTrue="1">
      <formula>IF($P$58="",TRUE)</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6" stopIfTrue="1">
      <formula>IF(AND(OR($D$48="Yes",$D$48=""),$D$126=""),1,0)</formula>
    </cfRule>
    <cfRule type="expression" dxfId="35" priority="134" stopIfTrue="1">
      <formula>IF($B$60="",TRUE)</formula>
    </cfRule>
    <cfRule type="expression" dxfId="34" priority="135" stopIfTrue="1">
      <formula>IF($P$60="",TRUE)</formula>
    </cfRule>
  </conditionalFormatting>
  <conditionalFormatting sqref="D127:E127">
    <cfRule type="expression" dxfId="33" priority="132" stopIfTrue="1">
      <formula>IF($P$61="",TRUE)</formula>
    </cfRule>
    <cfRule type="expression" dxfId="32" priority="131" stopIfTrue="1">
      <formula>IF($B$61="",TRUE)</formula>
    </cfRule>
    <cfRule type="expression" dxfId="31" priority="133" stopIfTrue="1">
      <formula>IF(AND(OR($D$49="Yes",$D$49=""),$D$127=""),1,0)</formula>
    </cfRule>
  </conditionalFormatting>
  <conditionalFormatting sqref="D128:E128">
    <cfRule type="expression" dxfId="30" priority="130" stopIfTrue="1">
      <formula>IF(AND(OR($D$50="Yes",$D$50=""),$D$128=""),1,0)</formula>
    </cfRule>
    <cfRule type="expression" dxfId="29" priority="128" stopIfTrue="1">
      <formula>IF($B$62="",TRUE)</formula>
    </cfRule>
    <cfRule type="expression" dxfId="28" priority="129" stopIfTrue="1">
      <formula>IF($P$62="",TRUE)</formula>
    </cfRule>
  </conditionalFormatting>
  <conditionalFormatting sqref="D129:E129">
    <cfRule type="expression" dxfId="27" priority="127" stopIfTrue="1">
      <formula>IF(AND(OR($D$51="Yes",$D$51=""),$D$129=""),1,0)</formula>
    </cfRule>
    <cfRule type="expression" dxfId="26" priority="126" stopIfTrue="1">
      <formula>IF($P$63="",TRUE)</formula>
    </cfRule>
    <cfRule type="expression" dxfId="25" priority="125" stopIfTrue="1">
      <formula>IF($B$63="",TRUE)</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475" stopIfTrue="1">
      <formula>IF(AND($D$10="",$D$9=$R$9),TRUE)</formula>
    </cfRule>
    <cfRule type="expression" dxfId="21" priority="365" stopIfTrue="1">
      <formula>IF($D$9=$Q$9,TRUE)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 ref="D20" r:id="rId1" xr:uid="{B7006019-734F-4F4C-9AF4-6C997DA04C49}"/>
    <hyperlink ref="D24" r:id="rId2" xr:uid="{B9044C8F-6F8F-4C2C-B595-4612CD05C12C}"/>
  </hyperlinks>
  <pageMargins left="0.70866141732283505" right="0.70866141732283505" top="0.74803149606299202" bottom="0.74803149606299202" header="0.31496062992126" footer="0.31496062992126"/>
  <pageSetup scale="41" fitToHeight="0" orientation="portrait" r:id="rId3"/>
  <headerFooter>
    <oddHeader>&amp;R&amp;"Calibri"&amp;14&amp;KFF0000 L2: Internal use only&amp;1#_x000D_</oddHeader>
  </headerFooter>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sheetPr>
  <dimension ref="A1:AI2501"/>
  <sheetViews>
    <sheetView showGridLines="0" showZeros="0" topLeftCell="A2" zoomScale="80" zoomScaleNormal="80" workbookViewId="0">
      <pane ySplit="3" topLeftCell="A5" activePane="bottomLeft" state="frozen"/>
      <selection activeCell="B24" sqref="B24:J24"/>
      <selection pane="bottomLeft" activeCell="A33" sqref="A33:XFD33"/>
    </sheetView>
  </sheetViews>
  <sheetFormatPr defaultColWidth="9" defaultRowHeight="12.75"/>
  <cols>
    <col min="1" max="1" width="13.75" style="170" customWidth="1"/>
    <col min="2" max="2" width="13.125" style="96" customWidth="1"/>
    <col min="3" max="3" width="40.5" style="96" customWidth="1"/>
    <col min="4" max="4" width="30.75" style="96" customWidth="1"/>
    <col min="5" max="5" width="21" style="96" customWidth="1"/>
    <col min="6" max="7" width="14" style="96" customWidth="1"/>
    <col min="8" max="8" width="25" style="96" customWidth="1"/>
    <col min="9" max="9" width="24" style="96" customWidth="1"/>
    <col min="10" max="10" width="18.125" style="96" customWidth="1"/>
    <col min="11" max="11" width="27.125" style="96" customWidth="1"/>
    <col min="12" max="12" width="20.75" style="96" customWidth="1"/>
    <col min="13" max="13" width="35" style="96" customWidth="1"/>
    <col min="14" max="14" width="42" style="96" customWidth="1"/>
    <col min="15" max="15" width="32" style="96" customWidth="1"/>
    <col min="16" max="16" width="23" style="96" customWidth="1"/>
    <col min="17" max="17" width="43.5" style="96" customWidth="1"/>
    <col min="18" max="18" width="7.25" style="96" hidden="1" customWidth="1"/>
    <col min="19" max="19" width="19" style="96" hidden="1" customWidth="1"/>
    <col min="20" max="20" width="13.125" style="96" hidden="1" customWidth="1"/>
    <col min="21" max="21" width="19.5" style="96" hidden="1" customWidth="1"/>
    <col min="22" max="22" width="5.75" style="96" hidden="1" customWidth="1"/>
    <col min="23" max="23" width="14.5" style="96" hidden="1" customWidth="1"/>
    <col min="24" max="24" width="27.25" style="96" hidden="1" customWidth="1"/>
    <col min="25" max="25" width="25.75" style="96" hidden="1" customWidth="1"/>
    <col min="26" max="26" width="22" style="96" hidden="1" customWidth="1"/>
    <col min="27" max="27" width="20.75" style="96" hidden="1" customWidth="1"/>
    <col min="28" max="28" width="20.125" style="315" hidden="1" customWidth="1"/>
    <col min="29" max="29" width="26.25" style="96" hidden="1" customWidth="1"/>
    <col min="30" max="30" width="23.25" style="96" hidden="1" customWidth="1"/>
    <col min="31" max="31" width="26" style="96" hidden="1" customWidth="1"/>
    <col min="32" max="32" width="30.125" style="96" hidden="1" customWidth="1"/>
    <col min="33" max="33" width="26" style="96" hidden="1" customWidth="1"/>
    <col min="34" max="34" width="21" style="96" hidden="1" customWidth="1"/>
    <col min="35" max="39" width="9" style="96" customWidth="1"/>
    <col min="40" max="16384" width="9" style="96"/>
  </cols>
  <sheetData>
    <row r="1" spans="1:34" s="16" customFormat="1" ht="13.5"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TO BEGIN:</v>
      </c>
      <c r="C2" s="142"/>
      <c r="D2" s="142"/>
      <c r="E2" s="142"/>
      <c r="F2" s="161"/>
      <c r="G2" s="161"/>
      <c r="H2" s="161"/>
      <c r="I2" s="284"/>
      <c r="J2" s="465" t="str">
        <f ca="1">OFFSET(L!$C$1,MATCH("Smelter List"&amp;ADDRESS(ROW(),COLUMN(),4),L!$A:$A,0)-1,SL,,)</f>
        <v>Link to "RMAP Conformant Smelter List"</v>
      </c>
      <c r="K2" s="466"/>
      <c r="L2" s="466"/>
      <c r="M2" s="466"/>
      <c r="N2" s="466"/>
      <c r="O2" s="466"/>
      <c r="P2" s="162"/>
      <c r="Q2" s="163"/>
      <c r="R2" s="164"/>
      <c r="S2" s="164"/>
      <c r="T2" s="164"/>
      <c r="AB2" s="312"/>
      <c r="AH2" s="130" t="s">
        <v>25</v>
      </c>
    </row>
    <row r="3" spans="1:34" s="16" customFormat="1" ht="249.6" customHeight="1">
      <c r="A3" s="202"/>
      <c r="B3" s="46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7"/>
      <c r="D3" s="467"/>
      <c r="E3" s="467"/>
      <c r="F3" s="165"/>
      <c r="G3" s="468" t="str">
        <f ca="1">OFFSET(L!$C$1,MATCH("General"&amp;"Cpy",L!$A:$A,0)-1,SL,,)</f>
        <v>© 2025 Responsible Minerals Initiative. All rights reserved.</v>
      </c>
      <c r="H3" s="469"/>
      <c r="I3" s="470"/>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3"/>
      <c r="AH4" s="130" t="s">
        <v>26</v>
      </c>
    </row>
    <row r="5" spans="1:34" s="170" customFormat="1" ht="51">
      <c r="A5" s="198" t="s">
        <v>102</v>
      </c>
      <c r="B5" s="304" t="str">
        <f ca="1">IF(LEN(A5)=0,"",INDEX('Smelter Look-up'!$A:$A,MATCH($A5,'Smelter Look-up'!$E:$E,0)))</f>
        <v>Cobalt</v>
      </c>
      <c r="C5" s="152" t="str">
        <f ca="1">IF(LEN(A5)=0,"",INDEX('Smelter Look-up'!$C:$C,MATCH($A5,'Smelter Look-up'!$E:$E,0)))</f>
        <v>Umicore Finland Oy</v>
      </c>
      <c r="D5" s="149"/>
      <c r="E5" s="149" t="str">
        <f ca="1">IF(ISERROR($V5),"",OFFSET('Smelter Look-up'!$D$4,$V5-4,0)&amp;"")</f>
        <v>FINLAND</v>
      </c>
      <c r="F5" s="149" t="str">
        <f ca="1">IF(ISERROR($V5),"",OFFSET('Smelter Look-up'!$E$4,$V5-4,0))</f>
        <v>CID003226</v>
      </c>
      <c r="G5" s="149" t="str">
        <f ca="1">IF(C5=$X$4,"Enter smelter details",IF(ISERROR($V5),"",OFFSET('Smelter Look-up'!$F$4,$V5-4,0)))</f>
        <v>RMI</v>
      </c>
      <c r="H5" s="206">
        <f ca="1">IF(ISERROR($V5),"",OFFSET('Smelter Look-up'!$G$4,$V5-4,0))</f>
        <v>0</v>
      </c>
      <c r="I5" s="207" t="str">
        <f ca="1">IF(ISERROR($V5),"",OFFSET('Smelter Look-up'!$H$4,$V5-4,0))</f>
        <v>Kokkola</v>
      </c>
      <c r="J5" s="207" t="str">
        <f ca="1">IF(ISERROR($V5),"",OFFSET('Smelter Look-up'!$I$4,$V5-4,0))</f>
        <v>Mellersta Österbotten</v>
      </c>
      <c r="K5" s="150"/>
      <c r="L5" s="150"/>
      <c r="M5" s="150"/>
      <c r="N5" s="150"/>
      <c r="O5" s="150"/>
      <c r="P5" s="209"/>
      <c r="Q5" s="151"/>
      <c r="R5" s="149" t="str">
        <f ca="1">IF(ISERROR($V5),"",OFFSET('Smelter Look-up'!$C$4,$V5-4,0)&amp;"")</f>
        <v>Umicore Finland Oy</v>
      </c>
      <c r="S5" s="155" t="str">
        <f t="shared" ref="S5:S8" ca="1" si="0">IF(B5="","",IF(ISERROR(MATCH($E5,CL,0)),"Unknown",INDIRECT("'C'!$A$"&amp;MATCH($E5,CL,0)+1)))</f>
        <v>FI</v>
      </c>
      <c r="T5" s="155" t="str">
        <f ca="1">IF(B5="","",IF(ISERROR(MATCH($J5,SorP!$B$1:$B$6226,0)),"",INDIRECT("'SorP'!$A$"&amp;MATCH($S5&amp;$J5,SorP!C:C,0))))</f>
        <v>FI-07</v>
      </c>
      <c r="U5" s="168"/>
      <c r="V5" s="169">
        <f ca="1">IF(C5="",NA(),MATCH($B5&amp;$C5,'Smelter Look-up'!$J:$J,0))</f>
        <v>152</v>
      </c>
      <c r="X5" s="170">
        <f t="shared" ref="X5:X10" ca="1" si="1">IF(AND(C5="Smelter not listed",OR(LEN(D5)=0,LEN(E5)=0)),1,0)</f>
        <v>0</v>
      </c>
      <c r="AB5" s="314" t="str">
        <f t="shared" ref="AB5:AB10" ca="1" si="2">IF(C5="","",B5)</f>
        <v>Cobalt</v>
      </c>
    </row>
    <row r="6" spans="1:34" s="170" customFormat="1" ht="102">
      <c r="A6" s="198" t="s">
        <v>239</v>
      </c>
      <c r="B6" s="304" t="str">
        <f ca="1">IF(LEN(A6)=0,"",INDEX('Smelter Look-up'!$A:$A,MATCH($A6,'Smelter Look-up'!$E:$E,0)))</f>
        <v>Cobalt</v>
      </c>
      <c r="C6" s="152" t="str">
        <f ca="1">IF(LEN(A6)=0,"",INDEX('Smelter Look-up'!$C:$C,MATCH($A6,'Smelter Look-up'!$E:$E,0)))</f>
        <v>Niihama Nickel Refinery, Sumitomo Metal Mining</v>
      </c>
      <c r="D6" s="149"/>
      <c r="E6" s="149" t="str">
        <f ca="1">IF(ISERROR($V6),"",OFFSET('Smelter Look-up'!$D$4,$V6-4,0)&amp;"")</f>
        <v>JAPAN</v>
      </c>
      <c r="F6" s="149" t="str">
        <f ca="1">IF(ISERROR($V6),"",OFFSET('Smelter Look-up'!$E$4,$V6-4,0))</f>
        <v>CID003278</v>
      </c>
      <c r="G6" s="149" t="str">
        <f ca="1">IF(C6=$X$4,"Enter smelter details",IF(ISERROR($V6),"",OFFSET('Smelter Look-up'!$F$4,$V6-4,0)))</f>
        <v>RMI</v>
      </c>
      <c r="H6" s="206">
        <f ca="1">IF(ISERROR($V6),"",OFFSET('Smelter Look-up'!$G$4,$V6-4,0))</f>
        <v>0</v>
      </c>
      <c r="I6" s="207" t="str">
        <f ca="1">IF(ISERROR($V6),"",OFFSET('Smelter Look-up'!$H$4,$V6-4,0))</f>
        <v>Niihama</v>
      </c>
      <c r="J6" s="207" t="str">
        <f ca="1">IF(ISERROR($V6),"",OFFSET('Smelter Look-up'!$I$4,$V6-4,0))</f>
        <v>Ehime</v>
      </c>
      <c r="K6" s="150"/>
      <c r="L6" s="150"/>
      <c r="M6" s="150"/>
      <c r="N6" s="150"/>
      <c r="O6" s="150"/>
      <c r="P6" s="209"/>
      <c r="Q6" s="151"/>
      <c r="R6" s="149" t="str">
        <f ca="1">IF(ISERROR($V6),"",OFFSET('Smelter Look-up'!$C$4,$V6-4,0)&amp;"")</f>
        <v>Niihama Nickel Refinery, Sumitomo Metal Mining</v>
      </c>
      <c r="S6" s="155" t="str">
        <f t="shared" ca="1" si="0"/>
        <v>JP</v>
      </c>
      <c r="T6" s="155" t="str">
        <f ca="1">IF(B6="","",IF(ISERROR(MATCH($J6,SorP!$B$1:$B$6226,0)),"",INDIRECT("'SorP'!$A$"&amp;MATCH($S6&amp;$J6,SorP!C:C,0))))</f>
        <v>JP-38</v>
      </c>
      <c r="U6" s="168"/>
      <c r="V6" s="169">
        <f ca="1">IF(C6="",NA(),MATCH($B6&amp;$C6,'Smelter Look-up'!$J:$J,0))</f>
        <v>122</v>
      </c>
      <c r="X6" s="170">
        <f t="shared" ca="1" si="1"/>
        <v>0</v>
      </c>
      <c r="AB6" s="314" t="str">
        <f t="shared" ca="1" si="2"/>
        <v>Cobalt</v>
      </c>
    </row>
    <row r="7" spans="1:34" s="170" customFormat="1" ht="76.5">
      <c r="A7" s="198" t="s">
        <v>18905</v>
      </c>
      <c r="B7" s="304" t="str">
        <f ca="1">IF(LEN(A7)=0,"",INDEX('Smelter Look-up'!$A:$A,MATCH($A7,'Smelter Look-up'!$E:$E,0)))</f>
        <v>Nickel</v>
      </c>
      <c r="C7" s="152" t="str">
        <f ca="1">IF(LEN(A7)=0,"",INDEX('Smelter Look-up'!$C:$C,MATCH($A7,'Smelter Look-up'!$E:$E,0)))</f>
        <v>PT DEBONAIR NICKEL INDONESIA</v>
      </c>
      <c r="D7" s="149"/>
      <c r="E7" s="149" t="str">
        <f ca="1">IF(ISERROR($V7),"",OFFSET('Smelter Look-up'!$D$4,$V7-4,0)&amp;"")</f>
        <v>INDONESIA</v>
      </c>
      <c r="F7" s="149" t="str">
        <f ca="1">IF(ISERROR($V7),"",OFFSET('Smelter Look-up'!$E$4,$V7-4,0))</f>
        <v>CID004682</v>
      </c>
      <c r="G7" s="149" t="str">
        <f ca="1">IF(C7=$X$4,"Enter smelter details",IF(ISERROR($V7),"",OFFSET('Smelter Look-up'!$F$4,$V7-4,0)))</f>
        <v>RMI</v>
      </c>
      <c r="H7" s="206">
        <f ca="1">IF(ISERROR($V7),"",OFFSET('Smelter Look-up'!$G$4,$V7-4,0))</f>
        <v>0</v>
      </c>
      <c r="I7" s="207" t="str">
        <f ca="1">IF(ISERROR($V7),"",OFFSET('Smelter Look-up'!$H$4,$V7-4,0))</f>
        <v>Weda Tengah</v>
      </c>
      <c r="J7" s="207" t="str">
        <f ca="1">IF(ISERROR($V7),"",OFFSET('Smelter Look-up'!$I$4,$V7-4,0))</f>
        <v>Maluku Utara</v>
      </c>
      <c r="K7" s="150"/>
      <c r="L7" s="150"/>
      <c r="M7" s="150"/>
      <c r="N7" s="150"/>
      <c r="O7" s="150"/>
      <c r="P7" s="209"/>
      <c r="Q7" s="151"/>
      <c r="R7" s="149" t="str">
        <f ca="1">IF(ISERROR($V7),"",OFFSET('Smelter Look-up'!$C$4,$V7-4,0)&amp;"")</f>
        <v>PT DEBONAIR NICKEL INDONESIA</v>
      </c>
      <c r="S7" s="155" t="str">
        <f t="shared" ca="1" si="0"/>
        <v>ID</v>
      </c>
      <c r="T7" s="155" t="str">
        <f ca="1">IF(B7="","",IF(ISERROR(MATCH($J7,SorP!$B$1:$B$6226,0)),"",INDIRECT("'SorP'!$A$"&amp;MATCH($S7&amp;$J7,SorP!C:C,0))))</f>
        <v>ID-MU</v>
      </c>
      <c r="U7" s="168"/>
      <c r="V7" s="169">
        <f ca="1">IF(C7="",NA(),MATCH($B7&amp;$C7,'Smelter Look-up'!$J:$J,0))</f>
        <v>418</v>
      </c>
      <c r="X7" s="170">
        <f t="shared" ca="1" si="1"/>
        <v>0</v>
      </c>
      <c r="AB7" s="314" t="str">
        <f t="shared" ca="1" si="2"/>
        <v>Nickel</v>
      </c>
    </row>
    <row r="8" spans="1:34" s="170" customFormat="1" ht="76.5">
      <c r="A8" s="198" t="s">
        <v>18903</v>
      </c>
      <c r="B8" s="304" t="str">
        <f ca="1">IF(LEN(A8)=0,"",INDEX('Smelter Look-up'!$A:$A,MATCH($A8,'Smelter Look-up'!$E:$E,0)))</f>
        <v>Nickel</v>
      </c>
      <c r="C8" s="152" t="str">
        <f ca="1">IF(LEN(A8)=0,"",INDEX('Smelter Look-up'!$C:$C,MATCH($A8,'Smelter Look-up'!$E:$E,0)))</f>
        <v>NORILSK NICKEL HARJAVALTA OY</v>
      </c>
      <c r="D8" s="149"/>
      <c r="E8" s="149" t="str">
        <f ca="1">IF(ISERROR($V8),"",OFFSET('Smelter Look-up'!$D$4,$V8-4,0)&amp;"")</f>
        <v>FINLAND</v>
      </c>
      <c r="F8" s="149" t="str">
        <f ca="1">IF(ISERROR($V8),"",OFFSET('Smelter Look-up'!$E$4,$V8-4,0))</f>
        <v>CID004008</v>
      </c>
      <c r="G8" s="149" t="str">
        <f ca="1">IF(C8=$X$4,"Enter smelter details",IF(ISERROR($V8),"",OFFSET('Smelter Look-up'!$F$4,$V8-4,0)))</f>
        <v>RMI</v>
      </c>
      <c r="H8" s="206">
        <f ca="1">IF(ISERROR($V8),"",OFFSET('Smelter Look-up'!$G$4,$V8-4,0))</f>
        <v>0</v>
      </c>
      <c r="I8" s="207" t="str">
        <f ca="1">IF(ISERROR($V8),"",OFFSET('Smelter Look-up'!$H$4,$V8-4,0))</f>
        <v>Harjavalta</v>
      </c>
      <c r="J8" s="207" t="str">
        <f ca="1">IF(ISERROR($V8),"",OFFSET('Smelter Look-up'!$I$4,$V8-4,0))</f>
        <v>Satakunta</v>
      </c>
      <c r="K8" s="150"/>
      <c r="L8" s="150"/>
      <c r="M8" s="150"/>
      <c r="N8" s="150"/>
      <c r="O8" s="150"/>
      <c r="P8" s="209"/>
      <c r="Q8" s="151"/>
      <c r="R8" s="149" t="str">
        <f ca="1">IF(ISERROR($V8),"",OFFSET('Smelter Look-up'!$C$4,$V8-4,0)&amp;"")</f>
        <v>NORILSK NICKEL HARJAVALTA OY</v>
      </c>
      <c r="S8" s="155" t="str">
        <f t="shared" ca="1" si="0"/>
        <v>FI</v>
      </c>
      <c r="T8" s="155" t="str">
        <f ca="1">IF(B8="","",IF(ISERROR(MATCH($J8,SorP!$B$1:$B$6226,0)),"",INDIRECT("'SorP'!$A$"&amp;MATCH($S8&amp;$J8,SorP!C:C,0))))</f>
        <v>FI-17</v>
      </c>
      <c r="U8" s="168"/>
      <c r="V8" s="169">
        <f ca="1">IF(C8="",NA(),MATCH($B8&amp;$C8,'Smelter Look-up'!$J:$J,0))</f>
        <v>417</v>
      </c>
      <c r="X8" s="170">
        <f t="shared" ca="1" si="1"/>
        <v>0</v>
      </c>
      <c r="AB8" s="314" t="str">
        <f t="shared" ca="1" si="2"/>
        <v>Nickel</v>
      </c>
    </row>
    <row r="9" spans="1:34" s="170" customFormat="1" ht="25.5">
      <c r="A9" s="198" t="s">
        <v>19257</v>
      </c>
      <c r="B9" s="304" t="s">
        <v>18642</v>
      </c>
      <c r="C9" s="152" t="s">
        <v>276</v>
      </c>
      <c r="D9" s="149"/>
      <c r="E9" s="149" t="s">
        <v>277</v>
      </c>
      <c r="F9" s="149" t="s">
        <v>19257</v>
      </c>
      <c r="G9" s="149" t="s">
        <v>12</v>
      </c>
      <c r="H9" s="206">
        <v>0</v>
      </c>
      <c r="I9" s="207" t="s">
        <v>279</v>
      </c>
      <c r="J9" s="207" t="s">
        <v>280</v>
      </c>
      <c r="K9" s="150"/>
      <c r="L9" s="150"/>
      <c r="M9" s="150"/>
      <c r="N9" s="150"/>
      <c r="O9" s="150"/>
      <c r="P9" s="209"/>
      <c r="Q9" s="151"/>
      <c r="R9" s="149" t="s">
        <v>276</v>
      </c>
      <c r="S9" s="155" t="str">
        <f ca="1">IF(B10="","",IF(ISERROR(MATCH($E10,CL,0)),"Unknown",INDIRECT("'C'!$A$"&amp;MATCH($E10,CL,0)+1)))</f>
        <v>KR</v>
      </c>
      <c r="T9" s="155" t="e">
        <f ca="1">IF(B9="","",IF(ISERROR(MATCH($J9,[1]SorP!$B$1:$B$6226,0)),"",INDIRECT("'SorP'!$A$"&amp;MATCH($S9&amp;$J9,[1]SorP!C:C,0))))</f>
        <v>#N/A</v>
      </c>
      <c r="U9" s="168"/>
      <c r="V9" s="169">
        <f>IF(C9="",NA(),MATCH($B9&amp;$C9,'[1]Smelter Look-up'!$J:$J,0))</f>
        <v>434</v>
      </c>
      <c r="X9" s="170">
        <f t="shared" si="1"/>
        <v>0</v>
      </c>
      <c r="AB9" s="314" t="str">
        <f t="shared" si="2"/>
        <v>Nickel</v>
      </c>
    </row>
    <row r="10" spans="1:34" s="170" customFormat="1" ht="51">
      <c r="A10" s="198" t="s">
        <v>18877</v>
      </c>
      <c r="B10" s="304" t="s">
        <v>18642</v>
      </c>
      <c r="C10" s="152" t="s">
        <v>12240</v>
      </c>
      <c r="D10" s="149"/>
      <c r="E10" s="149" t="s">
        <v>81</v>
      </c>
      <c r="F10" s="149" t="s">
        <v>18877</v>
      </c>
      <c r="G10" s="149" t="s">
        <v>12</v>
      </c>
      <c r="H10" s="206">
        <v>0</v>
      </c>
      <c r="I10" s="207" t="s">
        <v>12242</v>
      </c>
      <c r="J10" s="207" t="s">
        <v>6424</v>
      </c>
      <c r="K10" s="150"/>
      <c r="L10" s="150"/>
      <c r="M10" s="150"/>
      <c r="N10" s="150"/>
      <c r="O10" s="150"/>
      <c r="P10" s="209"/>
      <c r="Q10" s="151"/>
      <c r="R10" s="149" t="s">
        <v>12240</v>
      </c>
      <c r="S10" s="155" t="str">
        <f ca="1">IF(B11="","",IF(ISERROR(MATCH($E11,CL,0)),"Unknown",INDIRECT("'C'!$A$"&amp;MATCH($E11,CL,0)+1)))</f>
        <v>BE</v>
      </c>
      <c r="T10" s="155" t="e">
        <f ca="1">IF(B10="","",IF(ISERROR(MATCH($J10,[1]SorP!$B$1:$B$6226,0)),"",INDIRECT("'SorP'!$A$"&amp;MATCH($S10&amp;$J10,[1]SorP!C:C,0))))</f>
        <v>#N/A</v>
      </c>
      <c r="U10" s="168"/>
      <c r="V10" s="169">
        <f>IF(C10="",NA(),MATCH($B10&amp;$C10,'[1]Smelter Look-up'!$J:$J,0))</f>
        <v>383</v>
      </c>
      <c r="X10" s="170">
        <f t="shared" si="1"/>
        <v>0</v>
      </c>
      <c r="AB10" s="314" t="str">
        <f t="shared" si="2"/>
        <v>Nickel</v>
      </c>
    </row>
    <row r="11" spans="1:34" s="170" customFormat="1" ht="20.65" customHeight="1">
      <c r="A11" s="199" t="s">
        <v>278</v>
      </c>
      <c r="B11" s="304" t="s">
        <v>40</v>
      </c>
      <c r="C11" s="152" t="s">
        <v>276</v>
      </c>
      <c r="D11" s="149" t="s">
        <v>276</v>
      </c>
      <c r="E11" s="149" t="s">
        <v>277</v>
      </c>
      <c r="F11" s="149" t="s">
        <v>278</v>
      </c>
      <c r="G11" s="149" t="s">
        <v>12</v>
      </c>
      <c r="H11" s="206">
        <v>0</v>
      </c>
      <c r="I11" s="207" t="s">
        <v>279</v>
      </c>
      <c r="J11" s="207" t="s">
        <v>280</v>
      </c>
      <c r="K11" s="150"/>
      <c r="L11" s="150"/>
      <c r="M11" s="150"/>
      <c r="N11" s="150"/>
      <c r="O11" s="150"/>
      <c r="P11" s="209"/>
      <c r="Q11" s="151"/>
      <c r="R11" s="149" t="s">
        <v>276</v>
      </c>
      <c r="S11" s="155" t="str">
        <f t="shared" ref="S11" ca="1" si="3">IF(B11="","",IF(ISERROR(MATCH($E11,CL,0)),"Unknown",INDIRECT("'C'!$A$"&amp;MATCH($E11,CL,0)+1)))</f>
        <v>BE</v>
      </c>
      <c r="T11" s="155" t="str">
        <f ca="1">IF(B11="","",IF(ISERROR(MATCH($J11,[2]SorP!$B$1:$B$6226,0)),"",INDIRECT("'SorP'!$A$"&amp;MATCH($S11&amp;$J11,[2]SorP!C:C,0))))</f>
        <v>BE-VAN</v>
      </c>
      <c r="U11" s="168"/>
      <c r="V11" s="169">
        <f>IF(C11="",NA(),MATCH($B11&amp;$C11,'[2]Smelter Look-up'!$J:$J,0))</f>
        <v>153</v>
      </c>
      <c r="X11" s="170">
        <f t="shared" ref="X11" si="4">IF(AND(C11="Smelter not listed",OR(LEN(D11)=0,LEN(E11)=0)),1,0)</f>
        <v>0</v>
      </c>
      <c r="AB11" s="314" t="str">
        <f t="shared" ref="AB11" si="5">IF(C11="","",B11)</f>
        <v>Cobalt</v>
      </c>
    </row>
    <row r="12" spans="1:34" s="170" customFormat="1" ht="102">
      <c r="A12" s="198" t="s">
        <v>20058</v>
      </c>
      <c r="B12" s="304" t="s">
        <v>18642</v>
      </c>
      <c r="C12" s="152" t="s">
        <v>12059</v>
      </c>
      <c r="D12" s="149"/>
      <c r="E12" s="149" t="s">
        <v>133</v>
      </c>
      <c r="F12" s="149" t="s">
        <v>18901</v>
      </c>
      <c r="G12" s="149" t="s">
        <v>12</v>
      </c>
      <c r="H12" s="206">
        <v>0</v>
      </c>
      <c r="I12" s="207" t="s">
        <v>240</v>
      </c>
      <c r="J12" s="207" t="s">
        <v>241</v>
      </c>
      <c r="K12" s="150"/>
      <c r="L12" s="150"/>
      <c r="M12" s="150"/>
      <c r="N12" s="150" t="s">
        <v>20059</v>
      </c>
      <c r="O12" s="150" t="s">
        <v>20059</v>
      </c>
      <c r="P12" s="209" t="s">
        <v>22</v>
      </c>
      <c r="Q12" s="151"/>
      <c r="R12" s="149" t="s">
        <v>12059</v>
      </c>
      <c r="S12" s="155" t="str">
        <f t="shared" ref="S12" ca="1" si="6">IF(B12="","",IF(ISERROR(MATCH($E12,CL,0)),"Unknown",INDIRECT("'C'!$A$"&amp;MATCH($E12,CL,0)+1)))</f>
        <v>JP</v>
      </c>
      <c r="T12" s="155" t="str">
        <f ca="1">IF(B12="","",IF(ISERROR(MATCH($J12,[3]SorP!$B$1:$B$6226,0)),"",INDIRECT("'SorP'!$A$"&amp;MATCH($S12&amp;$J12,[3]SorP!C:C,0))))</f>
        <v>JP-38</v>
      </c>
      <c r="U12" s="168"/>
      <c r="V12" s="169">
        <f>IF(C12="",NA(),MATCH($B12&amp;$C12,'[3]Smelter Look-up'!$J:$J,0))</f>
        <v>415</v>
      </c>
      <c r="X12" s="170">
        <f t="shared" ref="X12" si="7">IF(AND(C12="Smelter not listed",OR(LEN(D12)=0,LEN(E12)=0)),1,0)</f>
        <v>0</v>
      </c>
      <c r="AB12" s="314" t="str">
        <f t="shared" ref="AB12" si="8">IF(C12="","",B12)</f>
        <v>Nickel</v>
      </c>
    </row>
    <row r="13" spans="1:34" s="170" customFormat="1" ht="89.25">
      <c r="A13" s="198" t="s">
        <v>18884</v>
      </c>
      <c r="B13" s="304" t="s">
        <v>18642</v>
      </c>
      <c r="C13" s="152" t="s">
        <v>132</v>
      </c>
      <c r="D13" s="149"/>
      <c r="E13" s="149" t="s">
        <v>133</v>
      </c>
      <c r="F13" s="149" t="s">
        <v>18884</v>
      </c>
      <c r="G13" s="149" t="s">
        <v>12</v>
      </c>
      <c r="H13" s="206">
        <v>0</v>
      </c>
      <c r="I13" s="207" t="s">
        <v>135</v>
      </c>
      <c r="J13" s="207" t="s">
        <v>6070</v>
      </c>
      <c r="K13" s="150"/>
      <c r="L13" s="150"/>
      <c r="M13" s="150"/>
      <c r="N13" s="150"/>
      <c r="O13" s="150"/>
      <c r="P13" s="209"/>
      <c r="Q13" s="151"/>
      <c r="R13" s="149" t="s">
        <v>132</v>
      </c>
      <c r="S13" s="155" t="str">
        <f t="shared" ref="S13:S16" ca="1" si="9">IF(B13="","",IF(ISERROR(MATCH($E13,CL,0)),"Unknown",INDIRECT("'C'!$A$"&amp;MATCH($E13,CL,0)+1)))</f>
        <v>JP</v>
      </c>
      <c r="T13" s="155" t="str">
        <f ca="1">IF(B13="","",IF(ISERROR(MATCH($J13,SorP!$B$1:$B$6226,0)),"",INDIRECT("'SorP'!$A$"&amp;MATCH($S13&amp;$J13,SorP!C:C,0))))</f>
        <v>JP-28</v>
      </c>
      <c r="U13" s="168"/>
      <c r="V13" s="169">
        <f>IF(C13="",NA(),MATCH($B13&amp;$C13,'Smelter Look-up'!$J:$J,0))</f>
        <v>392</v>
      </c>
      <c r="X13" s="170">
        <f t="shared" ref="X13:X18" si="10">IF(AND(C13="Smelter not listed",OR(LEN(D13)=0,LEN(E13)=0)),1,0)</f>
        <v>0</v>
      </c>
      <c r="AB13" s="314" t="str">
        <f t="shared" ref="AB13:AB18" si="11">IF(C13="","",B13)</f>
        <v>Nickel</v>
      </c>
    </row>
    <row r="14" spans="1:34" s="170" customFormat="1" ht="127.5">
      <c r="A14" s="199" t="s">
        <v>18880</v>
      </c>
      <c r="B14" s="304" t="s">
        <v>18642</v>
      </c>
      <c r="C14" s="152" t="s">
        <v>12250</v>
      </c>
      <c r="D14" s="149"/>
      <c r="E14" s="149" t="s">
        <v>65</v>
      </c>
      <c r="F14" s="149" t="s">
        <v>18880</v>
      </c>
      <c r="G14" s="149" t="s">
        <v>12</v>
      </c>
      <c r="H14" s="206">
        <v>0</v>
      </c>
      <c r="I14" s="207" t="s">
        <v>12252</v>
      </c>
      <c r="J14" s="207" t="s">
        <v>126</v>
      </c>
      <c r="K14" s="150"/>
      <c r="L14" s="150"/>
      <c r="M14" s="150"/>
      <c r="N14" s="150"/>
      <c r="O14" s="150"/>
      <c r="P14" s="209"/>
      <c r="Q14" s="151"/>
      <c r="R14" s="149" t="s">
        <v>12250</v>
      </c>
      <c r="S14" s="155" t="str">
        <f t="shared" ca="1" si="9"/>
        <v>CN</v>
      </c>
      <c r="T14" s="155" t="str">
        <f ca="1">IF(B14="","",IF(ISERROR(MATCH($J14,SorP!$B$1:$B$6226,0)),"",INDIRECT("'SorP'!$A$"&amp;MATCH($S14&amp;$J14,SorP!C:C,0))))</f>
        <v>CN-GX</v>
      </c>
      <c r="U14" s="168"/>
      <c r="V14" s="169">
        <f>IF(C14="",NA(),MATCH($B14&amp;$C14,'Smelter Look-up'!$J:$J,0))</f>
        <v>387</v>
      </c>
      <c r="X14" s="170">
        <f t="shared" si="10"/>
        <v>0</v>
      </c>
      <c r="AB14" s="314" t="str">
        <f t="shared" si="11"/>
        <v>Nickel</v>
      </c>
    </row>
    <row r="15" spans="1:34" s="170" customFormat="1" ht="76.5">
      <c r="A15" s="199" t="s">
        <v>18906</v>
      </c>
      <c r="B15" s="304" t="s">
        <v>18642</v>
      </c>
      <c r="C15" s="152" t="s">
        <v>18904</v>
      </c>
      <c r="D15" s="149"/>
      <c r="E15" s="149" t="s">
        <v>253</v>
      </c>
      <c r="F15" s="149" t="s">
        <v>18905</v>
      </c>
      <c r="G15" s="149" t="s">
        <v>12</v>
      </c>
      <c r="H15" s="206">
        <v>0</v>
      </c>
      <c r="I15" s="207" t="s">
        <v>19229</v>
      </c>
      <c r="J15" s="207" t="s">
        <v>5397</v>
      </c>
      <c r="K15" s="150"/>
      <c r="L15" s="150"/>
      <c r="M15" s="150"/>
      <c r="N15" s="150"/>
      <c r="O15" s="150"/>
      <c r="P15" s="209"/>
      <c r="Q15" s="151"/>
      <c r="R15" s="149" t="s">
        <v>18904</v>
      </c>
      <c r="S15" s="155" t="str">
        <f t="shared" ca="1" si="9"/>
        <v>ID</v>
      </c>
      <c r="T15" s="155" t="str">
        <f ca="1">IF(B15="","",IF(ISERROR(MATCH($J15,SorP!$B$1:$B$6226,0)),"",INDIRECT("'SorP'!$A$"&amp;MATCH($S15&amp;$J15,SorP!C:C,0))))</f>
        <v>ID-MU</v>
      </c>
      <c r="U15" s="168"/>
      <c r="V15" s="169">
        <f>IF(C15="",NA(),MATCH($B15&amp;$C15,'Smelter Look-up'!$J:$J,0))</f>
        <v>418</v>
      </c>
      <c r="X15" s="170">
        <f t="shared" si="10"/>
        <v>0</v>
      </c>
      <c r="AB15" s="314" t="str">
        <f t="shared" si="11"/>
        <v>Nickel</v>
      </c>
    </row>
    <row r="16" spans="1:34" s="170" customFormat="1" ht="102">
      <c r="A16" s="198" t="s">
        <v>18901</v>
      </c>
      <c r="B16" s="304" t="s">
        <v>18642</v>
      </c>
      <c r="C16" s="152" t="s">
        <v>12059</v>
      </c>
      <c r="D16" s="149"/>
      <c r="E16" s="149" t="s">
        <v>133</v>
      </c>
      <c r="F16" s="149" t="s">
        <v>18901</v>
      </c>
      <c r="G16" s="149" t="s">
        <v>12</v>
      </c>
      <c r="H16" s="206">
        <v>0</v>
      </c>
      <c r="I16" s="207" t="s">
        <v>240</v>
      </c>
      <c r="J16" s="207" t="s">
        <v>241</v>
      </c>
      <c r="K16" s="150"/>
      <c r="L16" s="150"/>
      <c r="M16" s="150"/>
      <c r="N16" s="150"/>
      <c r="O16" s="150"/>
      <c r="P16" s="209"/>
      <c r="Q16" s="151"/>
      <c r="R16" s="149" t="s">
        <v>12059</v>
      </c>
      <c r="S16" s="155" t="str">
        <f t="shared" ca="1" si="9"/>
        <v>JP</v>
      </c>
      <c r="T16" s="155" t="str">
        <f ca="1">IF(B16="","",IF(ISERROR(MATCH($J16,SorP!$B$1:$B$6226,0)),"",INDIRECT("'SorP'!$A$"&amp;MATCH($S16&amp;$J16,SorP!C:C,0))))</f>
        <v>JP-38</v>
      </c>
      <c r="U16" s="168"/>
      <c r="V16" s="169">
        <f>IF(C16="",NA(),MATCH($B16&amp;$C16,'Smelter Look-up'!$J:$J,0))</f>
        <v>415</v>
      </c>
      <c r="X16" s="170">
        <f t="shared" si="10"/>
        <v>0</v>
      </c>
      <c r="AB16" s="314" t="str">
        <f t="shared" si="11"/>
        <v>Nickel</v>
      </c>
    </row>
    <row r="17" spans="1:28" s="170" customFormat="1" ht="20.100000000000001" customHeight="1">
      <c r="A17" s="198" t="s">
        <v>18778</v>
      </c>
      <c r="B17" s="304" t="s">
        <v>18642</v>
      </c>
      <c r="C17" s="152" t="s">
        <v>18777</v>
      </c>
      <c r="D17" s="149"/>
      <c r="E17" s="149" t="s">
        <v>95</v>
      </c>
      <c r="F17" s="149" t="s">
        <v>18778</v>
      </c>
      <c r="G17" s="149" t="s">
        <v>12</v>
      </c>
      <c r="H17" s="206">
        <v>0</v>
      </c>
      <c r="I17" s="207" t="s">
        <v>19293</v>
      </c>
      <c r="J17" s="207" t="s">
        <v>98</v>
      </c>
      <c r="K17" s="150"/>
      <c r="L17" s="150"/>
      <c r="M17" s="150"/>
      <c r="N17" s="150"/>
      <c r="O17" s="150"/>
      <c r="P17" s="209"/>
      <c r="Q17" s="151"/>
      <c r="R17" s="149" t="s">
        <v>19143</v>
      </c>
      <c r="S17" s="155" t="str">
        <f t="shared" ref="S17" ca="1" si="12">IF(B17="","",IF(ISERROR(MATCH($E17,CL,0)),"Unknown",INDIRECT("'C'!$A$"&amp;MATCH($E17,CL,0)+1)))</f>
        <v>CA</v>
      </c>
      <c r="T17" s="155" t="str">
        <f ca="1">IF(B17="","",IF(ISERROR(MATCH($J17,[4]SorP!$B$1:$B$6226,0)),"",INDIRECT("'SorP'!$A$"&amp;MATCH($S17&amp;$J17,[4]SorP!C:C,0))))</f>
        <v>CA-ON</v>
      </c>
      <c r="U17" s="168"/>
      <c r="V17" s="169" t="e">
        <f>IF(C17="",NA(),MATCH($B17&amp;$C17,'[4]Smelter Look-up'!$J:$J,0))</f>
        <v>#N/A</v>
      </c>
      <c r="X17" s="170">
        <f t="shared" si="10"/>
        <v>0</v>
      </c>
      <c r="AB17" s="314" t="str">
        <f t="shared" si="11"/>
        <v>Nickel</v>
      </c>
    </row>
    <row r="18" spans="1:28" s="170" customFormat="1" ht="35.25" customHeight="1">
      <c r="A18" s="198" t="s">
        <v>20072</v>
      </c>
      <c r="B18" s="304" t="s">
        <v>18642</v>
      </c>
      <c r="C18" s="152" t="s">
        <v>20065</v>
      </c>
      <c r="D18" s="149" t="s">
        <v>20065</v>
      </c>
      <c r="E18" s="149" t="s">
        <v>95</v>
      </c>
      <c r="F18" s="149" t="s">
        <v>20072</v>
      </c>
      <c r="G18" s="149" t="s">
        <v>19143</v>
      </c>
      <c r="H18" s="206" t="s">
        <v>19143</v>
      </c>
      <c r="I18" s="207" t="s">
        <v>19143</v>
      </c>
      <c r="J18" s="207" t="s">
        <v>20066</v>
      </c>
      <c r="K18" s="150"/>
      <c r="L18" s="150"/>
      <c r="M18" s="150"/>
      <c r="N18" s="150"/>
      <c r="O18" s="150"/>
      <c r="P18" s="209"/>
      <c r="Q18" s="151"/>
      <c r="R18" s="149" t="s">
        <v>19143</v>
      </c>
      <c r="S18" s="155" t="str">
        <f t="shared" ref="S18" ca="1" si="13">IF(B18="","",IF(ISERROR(MATCH($E18,CL,0)),"Unknown",INDIRECT("'C'!$A$"&amp;MATCH($E18,CL,0)+1)))</f>
        <v>CA</v>
      </c>
      <c r="T18" s="155" t="str">
        <f ca="1">IF(B18="","",IF(ISERROR(MATCH($J18,[4]SorP!$B$1:$B$6226,0)),"",INDIRECT("'SorP'!$A$"&amp;MATCH($S18&amp;$J18,[4]SorP!C:C,0))))</f>
        <v>CA-ON</v>
      </c>
      <c r="U18" s="168"/>
      <c r="V18" s="169" t="e">
        <f>IF(C18="",NA(),MATCH($B18&amp;$C18,'[4]Smelter Look-up'!$J:$J,0))</f>
        <v>#N/A</v>
      </c>
      <c r="X18" s="170">
        <f t="shared" si="10"/>
        <v>0</v>
      </c>
      <c r="AB18" s="314" t="str">
        <f t="shared" si="11"/>
        <v>Nickel</v>
      </c>
    </row>
    <row r="19" spans="1:28" s="170" customFormat="1" ht="20.65" customHeight="1">
      <c r="A19" s="198" t="s">
        <v>18876</v>
      </c>
      <c r="B19" s="304" t="s">
        <v>18642</v>
      </c>
      <c r="C19" s="152" t="s">
        <v>86</v>
      </c>
      <c r="D19" s="149" t="s">
        <v>86</v>
      </c>
      <c r="E19" s="149" t="s">
        <v>87</v>
      </c>
      <c r="F19" s="149" t="s">
        <v>18876</v>
      </c>
      <c r="G19" s="149" t="s">
        <v>12</v>
      </c>
      <c r="H19" s="206">
        <v>0</v>
      </c>
      <c r="I19" s="207" t="s">
        <v>89</v>
      </c>
      <c r="J19" s="207" t="s">
        <v>89</v>
      </c>
      <c r="K19" s="150"/>
      <c r="L19" s="150"/>
      <c r="M19" s="150"/>
      <c r="N19" s="150"/>
      <c r="O19" s="150"/>
      <c r="P19" s="209" t="s">
        <v>26</v>
      </c>
      <c r="Q19" s="151"/>
      <c r="R19" s="149" t="s">
        <v>86</v>
      </c>
      <c r="S19" s="155" t="str">
        <f t="shared" ref="S19" ca="1" si="14">IF(B19="","",IF(ISERROR(MATCH($E19,CL,0)),"Unknown",INDIRECT("'C'!$A$"&amp;MATCH($E19,CL,0)+1)))</f>
        <v>MG</v>
      </c>
      <c r="T19" s="155" t="str">
        <f ca="1">IF(B19="","",IF(ISERROR(MATCH($J19,[2]SorP!$B$1:$B$6226,0)),"",INDIRECT("'SorP'!$A$"&amp;MATCH($S19&amp;$J19,[2]SorP!C:C,0))))</f>
        <v>MG-A</v>
      </c>
      <c r="U19" s="168"/>
      <c r="V19" s="169">
        <f>IF(C19="",NA(),MATCH($B19&amp;$C19,'[2]Smelter Look-up'!$J:$J,0))</f>
        <v>382</v>
      </c>
      <c r="X19" s="170">
        <f t="shared" ref="X19:X20" si="15">IF(AND(C19="Smelter not listed",OR(LEN(D19)=0,LEN(E19)=0)),1,0)</f>
        <v>0</v>
      </c>
      <c r="AB19" s="314" t="str">
        <f t="shared" ref="AB19:AB20" si="16">IF(C19="","",B19)</f>
        <v>Nickel</v>
      </c>
    </row>
    <row r="20" spans="1:28" s="170" customFormat="1" ht="44.25" customHeight="1">
      <c r="A20" s="199" t="s">
        <v>20064</v>
      </c>
      <c r="B20" s="304" t="s">
        <v>18642</v>
      </c>
      <c r="C20" s="152" t="s">
        <v>281</v>
      </c>
      <c r="D20" s="149" t="s">
        <v>281</v>
      </c>
      <c r="E20" s="149" t="s">
        <v>95</v>
      </c>
      <c r="F20" s="149" t="s">
        <v>282</v>
      </c>
      <c r="G20" s="149" t="s">
        <v>12</v>
      </c>
      <c r="H20" s="206">
        <v>0</v>
      </c>
      <c r="I20" s="207" t="s">
        <v>283</v>
      </c>
      <c r="J20" s="207" t="s">
        <v>284</v>
      </c>
      <c r="K20" s="150"/>
      <c r="L20" s="150"/>
      <c r="M20" s="150"/>
      <c r="N20" s="150"/>
      <c r="O20" s="150"/>
      <c r="P20" s="209"/>
      <c r="Q20" s="151"/>
      <c r="R20" s="149" t="s">
        <v>19143</v>
      </c>
      <c r="S20" s="155" t="str">
        <f t="shared" ref="S20" ca="1" si="17">IF(B20="","",IF(ISERROR(MATCH($E20,CL,0)),"Unknown",INDIRECT("'C'!$A$"&amp;MATCH($E20,CL,0)+1)))</f>
        <v>CA</v>
      </c>
      <c r="T20" s="155" t="str">
        <f ca="1">IF(B20="","",IF(ISERROR(MATCH($J20,[4]SorP!$B$1:$B$6226,0)),"",INDIRECT("'SorP'!$A$"&amp;MATCH($S20&amp;$J20,[4]SorP!C:C,0))))</f>
        <v>CA-NL</v>
      </c>
      <c r="U20" s="168"/>
      <c r="V20" s="169" t="e">
        <f>IF(C20="",NA(),MATCH($B20&amp;$C20,'[4]Smelter Look-up'!$J:$J,0))</f>
        <v>#N/A</v>
      </c>
      <c r="X20" s="170">
        <f t="shared" si="15"/>
        <v>0</v>
      </c>
      <c r="AB20" s="314" t="str">
        <f t="shared" si="16"/>
        <v>Nickel</v>
      </c>
    </row>
    <row r="21" spans="1:28" s="170" customFormat="1" ht="114.75">
      <c r="A21" s="198" t="s">
        <v>18774</v>
      </c>
      <c r="B21" s="304" t="s">
        <v>18641</v>
      </c>
      <c r="C21" s="152" t="s">
        <v>18773</v>
      </c>
      <c r="D21" s="149"/>
      <c r="E21" s="149" t="s">
        <v>133</v>
      </c>
      <c r="F21" s="149" t="s">
        <v>18774</v>
      </c>
      <c r="G21" s="149" t="s">
        <v>12</v>
      </c>
      <c r="H21" s="206">
        <v>0</v>
      </c>
      <c r="I21" s="207" t="s">
        <v>19197</v>
      </c>
      <c r="J21" s="207" t="s">
        <v>241</v>
      </c>
      <c r="K21" s="150"/>
      <c r="L21" s="150"/>
      <c r="M21" s="150"/>
      <c r="N21" s="150"/>
      <c r="O21" s="150"/>
      <c r="P21" s="209"/>
      <c r="Q21" s="151"/>
      <c r="R21" s="149" t="s">
        <v>18773</v>
      </c>
      <c r="S21" s="155" t="str">
        <f t="shared" ref="S21:S27" ca="1" si="18">IF(B21="","",IF(ISERROR(MATCH($E21,CL,0)),"Unknown",INDIRECT("'C'!$A$"&amp;MATCH($E21,CL,0)+1)))</f>
        <v>JP</v>
      </c>
      <c r="T21" s="155" t="str">
        <f ca="1">IF(B21="","",IF(ISERROR(MATCH($J21,SorP!$B$1:$B$6226,0)),"",INDIRECT("'SorP'!$A$"&amp;MATCH($S21&amp;$J21,SorP!C:C,0))))</f>
        <v>JP-38</v>
      </c>
      <c r="U21" s="168"/>
      <c r="V21" s="169">
        <f>IF(C21="",NA(),MATCH($B21&amp;$C21,'Smelter Look-up'!$J:$J,0))</f>
        <v>269</v>
      </c>
      <c r="X21" s="170">
        <f t="shared" ref="X21:X27" si="19">IF(AND(C21="Smelter not listed",OR(LEN(D21)=0,LEN(E21)=0)),1,0)</f>
        <v>0</v>
      </c>
      <c r="AB21" s="314" t="str">
        <f t="shared" ref="AB21:AB27" si="20">IF(C21="","",B21)</f>
        <v>Copper</v>
      </c>
    </row>
    <row r="22" spans="1:28" s="170" customFormat="1" ht="38.25">
      <c r="A22" s="198" t="s">
        <v>18656</v>
      </c>
      <c r="B22" s="304" t="s">
        <v>18641</v>
      </c>
      <c r="C22" s="152" t="s">
        <v>18655</v>
      </c>
      <c r="D22" s="149"/>
      <c r="E22" s="149" t="s">
        <v>1469</v>
      </c>
      <c r="F22" s="149" t="s">
        <v>18656</v>
      </c>
      <c r="G22" s="149" t="s">
        <v>12</v>
      </c>
      <c r="H22" s="206">
        <v>0</v>
      </c>
      <c r="I22" s="207" t="s">
        <v>3586</v>
      </c>
      <c r="J22" s="207" t="s">
        <v>3586</v>
      </c>
      <c r="K22" s="150"/>
      <c r="L22" s="150"/>
      <c r="M22" s="150"/>
      <c r="N22" s="150"/>
      <c r="O22" s="150"/>
      <c r="P22" s="209"/>
      <c r="Q22" s="151"/>
      <c r="R22" s="149" t="s">
        <v>18655</v>
      </c>
      <c r="S22" s="155" t="str">
        <f t="shared" ca="1" si="18"/>
        <v>DE</v>
      </c>
      <c r="T22" s="155" t="str">
        <f ca="1">IF(B22="","",IF(ISERROR(MATCH($J22,SorP!$B$1:$B$6226,0)),"",INDIRECT("'SorP'!$A$"&amp;MATCH($S22&amp;$J22,SorP!C:C,0))))</f>
        <v>DE-HH</v>
      </c>
      <c r="U22" s="168"/>
      <c r="V22" s="169">
        <f>IF(C22="",NA(),MATCH($B22&amp;$C22,'Smelter Look-up'!$J:$J,0))</f>
        <v>180</v>
      </c>
      <c r="X22" s="170">
        <f t="shared" si="19"/>
        <v>0</v>
      </c>
      <c r="AB22" s="314" t="str">
        <f t="shared" si="20"/>
        <v>Copper</v>
      </c>
    </row>
    <row r="23" spans="1:28" s="170" customFormat="1" ht="51">
      <c r="A23" s="155" t="s">
        <v>18747</v>
      </c>
      <c r="B23" s="304" t="s">
        <v>18641</v>
      </c>
      <c r="C23" s="152" t="s">
        <v>12204</v>
      </c>
      <c r="D23" s="149"/>
      <c r="E23" s="149" t="s">
        <v>60</v>
      </c>
      <c r="F23" s="149" t="s">
        <v>18747</v>
      </c>
      <c r="G23" s="149" t="s">
        <v>12</v>
      </c>
      <c r="H23" s="206">
        <v>0</v>
      </c>
      <c r="I23" s="207" t="s">
        <v>179</v>
      </c>
      <c r="J23" s="207" t="s">
        <v>180</v>
      </c>
      <c r="K23" s="150"/>
      <c r="L23" s="150"/>
      <c r="M23" s="150"/>
      <c r="N23" s="150"/>
      <c r="O23" s="150"/>
      <c r="P23" s="209"/>
      <c r="Q23" s="151"/>
      <c r="R23" s="149" t="s">
        <v>12204</v>
      </c>
      <c r="S23" s="155" t="str">
        <f t="shared" ca="1" si="18"/>
        <v>CD</v>
      </c>
      <c r="T23" s="155" t="str">
        <f ca="1">IF(B23="","",IF(ISERROR(MATCH($J23,SorP!$B$1:$B$6226,0)),"",INDIRECT("'SorP'!$A$"&amp;MATCH($S23&amp;$J23,SorP!C:C,0))))</f>
        <v>CD-LU</v>
      </c>
      <c r="U23" s="168"/>
      <c r="V23" s="169">
        <f>IF(C23="",NA(),MATCH($B23&amp;$C23,'Smelter Look-up'!$J:$J,0))</f>
        <v>244</v>
      </c>
      <c r="X23" s="170">
        <f t="shared" si="19"/>
        <v>0</v>
      </c>
      <c r="AB23" s="314" t="str">
        <f t="shared" si="20"/>
        <v>Copper</v>
      </c>
    </row>
    <row r="24" spans="1:28" s="170" customFormat="1" ht="51">
      <c r="A24" s="155" t="s">
        <v>18704</v>
      </c>
      <c r="B24" s="304" t="s">
        <v>18641</v>
      </c>
      <c r="C24" s="152" t="s">
        <v>177</v>
      </c>
      <c r="D24" s="149"/>
      <c r="E24" s="149" t="s">
        <v>60</v>
      </c>
      <c r="F24" s="149" t="s">
        <v>18704</v>
      </c>
      <c r="G24" s="149" t="s">
        <v>12</v>
      </c>
      <c r="H24" s="206">
        <v>0</v>
      </c>
      <c r="I24" s="207" t="s">
        <v>179</v>
      </c>
      <c r="J24" s="207" t="s">
        <v>180</v>
      </c>
      <c r="K24" s="150"/>
      <c r="L24" s="150"/>
      <c r="M24" s="150"/>
      <c r="N24" s="150"/>
      <c r="O24" s="150"/>
      <c r="P24" s="209"/>
      <c r="Q24" s="151"/>
      <c r="R24" s="149" t="s">
        <v>177</v>
      </c>
      <c r="S24" s="155" t="str">
        <f t="shared" ca="1" si="18"/>
        <v>CD</v>
      </c>
      <c r="T24" s="155" t="str">
        <f ca="1">IF(B24="","",IF(ISERROR(MATCH($J24,SorP!$B$1:$B$6226,0)),"",INDIRECT("'SorP'!$A$"&amp;MATCH($S24&amp;$J24,SorP!C:C,0))))</f>
        <v>CD-LU</v>
      </c>
      <c r="U24" s="168"/>
      <c r="V24" s="169">
        <f>IF(C24="",NA(),MATCH($B24&amp;$C24,'Smelter Look-up'!$J:$J,0))</f>
        <v>212</v>
      </c>
      <c r="X24" s="170">
        <f t="shared" si="19"/>
        <v>0</v>
      </c>
      <c r="AB24" s="314" t="str">
        <f t="shared" si="20"/>
        <v>Copper</v>
      </c>
    </row>
    <row r="25" spans="1:28" s="170" customFormat="1" ht="25.5">
      <c r="A25" s="155" t="s">
        <v>18725</v>
      </c>
      <c r="B25" s="304" t="s">
        <v>18641</v>
      </c>
      <c r="C25" s="152" t="s">
        <v>18724</v>
      </c>
      <c r="D25" s="149"/>
      <c r="E25" s="149" t="s">
        <v>81</v>
      </c>
      <c r="F25" s="149" t="s">
        <v>18725</v>
      </c>
      <c r="G25" s="149" t="s">
        <v>12</v>
      </c>
      <c r="H25" s="206">
        <v>0</v>
      </c>
      <c r="I25" s="207" t="s">
        <v>19195</v>
      </c>
      <c r="J25" s="207" t="s">
        <v>6418</v>
      </c>
      <c r="K25" s="150"/>
      <c r="L25" s="150"/>
      <c r="M25" s="150"/>
      <c r="N25" s="150"/>
      <c r="O25" s="150"/>
      <c r="P25" s="209"/>
      <c r="Q25" s="151"/>
      <c r="R25" s="149" t="s">
        <v>18724</v>
      </c>
      <c r="S25" s="155" t="str">
        <f t="shared" ca="1" si="18"/>
        <v>KR</v>
      </c>
      <c r="T25" s="155" t="str">
        <f ca="1">IF(B25="","",IF(ISERROR(MATCH($J25,SorP!$B$1:$B$6226,0)),"",INDIRECT("'SorP'!$A$"&amp;MATCH($S25&amp;$J25,SorP!C:C,0))))</f>
        <v>KR-31</v>
      </c>
      <c r="U25" s="168"/>
      <c r="V25" s="169">
        <f>IF(C25="",NA(),MATCH($B25&amp;$C25,'Smelter Look-up'!$J:$J,0))</f>
        <v>228</v>
      </c>
      <c r="X25" s="170">
        <f t="shared" si="19"/>
        <v>0</v>
      </c>
      <c r="AB25" s="314" t="str">
        <f t="shared" si="20"/>
        <v>Copper</v>
      </c>
    </row>
    <row r="26" spans="1:28" s="170" customFormat="1" ht="76.5">
      <c r="A26" s="155" t="s">
        <v>18764</v>
      </c>
      <c r="B26" s="304" t="s">
        <v>18641</v>
      </c>
      <c r="C26" s="152" t="s">
        <v>18763</v>
      </c>
      <c r="D26" s="149"/>
      <c r="E26" s="149" t="s">
        <v>133</v>
      </c>
      <c r="F26" s="149" t="s">
        <v>18764</v>
      </c>
      <c r="G26" s="149" t="s">
        <v>12</v>
      </c>
      <c r="H26" s="206">
        <v>0</v>
      </c>
      <c r="I26" s="207" t="s">
        <v>19196</v>
      </c>
      <c r="J26" s="207" t="s">
        <v>6108</v>
      </c>
      <c r="K26" s="150"/>
      <c r="L26" s="150"/>
      <c r="M26" s="150"/>
      <c r="N26" s="150"/>
      <c r="O26" s="150"/>
      <c r="P26" s="209"/>
      <c r="Q26" s="151"/>
      <c r="R26" s="149" t="s">
        <v>18763</v>
      </c>
      <c r="S26" s="155" t="str">
        <f t="shared" ca="1" si="18"/>
        <v>JP</v>
      </c>
      <c r="T26" s="155" t="str">
        <f ca="1">IF(B26="","",IF(ISERROR(MATCH($J26,SorP!$B$1:$B$6226,0)),"",INDIRECT("'SorP'!$A$"&amp;MATCH($S26&amp;$J26,SorP!C:C,0))))</f>
        <v>JP-44</v>
      </c>
      <c r="U26" s="168"/>
      <c r="V26" s="169">
        <f>IF(C26="",NA(),MATCH($B26&amp;$C26,'Smelter Look-up'!$J:$J,0))</f>
        <v>259</v>
      </c>
      <c r="X26" s="170">
        <f t="shared" si="19"/>
        <v>0</v>
      </c>
      <c r="AB26" s="314" t="str">
        <f t="shared" si="20"/>
        <v>Copper</v>
      </c>
    </row>
    <row r="27" spans="1:28" s="170" customFormat="1" ht="76.5">
      <c r="A27" s="155" t="s">
        <v>18778</v>
      </c>
      <c r="B27" s="304" t="s">
        <v>18641</v>
      </c>
      <c r="C27" s="152" t="s">
        <v>18777</v>
      </c>
      <c r="D27" s="149"/>
      <c r="E27" s="149" t="s">
        <v>95</v>
      </c>
      <c r="F27" s="149" t="s">
        <v>18778</v>
      </c>
      <c r="G27" s="149" t="s">
        <v>12</v>
      </c>
      <c r="H27" s="206">
        <v>0</v>
      </c>
      <c r="I27" s="207" t="s">
        <v>19293</v>
      </c>
      <c r="J27" s="207" t="s">
        <v>98</v>
      </c>
      <c r="K27" s="150"/>
      <c r="L27" s="150"/>
      <c r="M27" s="150"/>
      <c r="N27" s="150"/>
      <c r="O27" s="150"/>
      <c r="P27" s="209"/>
      <c r="Q27" s="151"/>
      <c r="R27" s="149" t="s">
        <v>18777</v>
      </c>
      <c r="S27" s="155" t="str">
        <f t="shared" ca="1" si="18"/>
        <v>CA</v>
      </c>
      <c r="T27" s="155" t="str">
        <f ca="1">IF(B27="","",IF(ISERROR(MATCH($J27,SorP!$B$1:$B$6226,0)),"",INDIRECT("'SorP'!$A$"&amp;MATCH($S27&amp;$J27,SorP!C:C,0))))</f>
        <v>CA-ON</v>
      </c>
      <c r="U27" s="168"/>
      <c r="V27" s="169">
        <f>IF(C27="",NA(),MATCH($B27&amp;$C27,'Smelter Look-up'!$J:$J,0))</f>
        <v>271</v>
      </c>
      <c r="X27" s="170">
        <f t="shared" si="19"/>
        <v>0</v>
      </c>
      <c r="AB27" s="314" t="str">
        <f t="shared" si="20"/>
        <v>Copper</v>
      </c>
    </row>
    <row r="28" spans="1:28" s="170" customFormat="1" ht="102">
      <c r="A28" s="155" t="s">
        <v>18703</v>
      </c>
      <c r="B28" s="304" t="str">
        <f ca="1">IF(LEN(A28)=0,"",INDEX('Smelter Look-up'!$A:$A,MATCH($A28,'Smelter Look-up'!$E:$E,0)))</f>
        <v>Copper</v>
      </c>
      <c r="C28" s="152" t="str">
        <f ca="1">IF(LEN(A28)=0,"",INDEX('Smelter Look-up'!$C:$C,MATCH($A28,'Smelter Look-up'!$E:$E,0)))</f>
        <v>JX Nippon Mining &amp; Metals Co., Ltd. Hitachi</v>
      </c>
      <c r="D28" s="149"/>
      <c r="E28" s="149" t="str">
        <f ca="1">IF(ISERROR($V28),"",OFFSET('Smelter Look-up'!$D$4,$V28-4,0)&amp;"")</f>
        <v>JAPAN</v>
      </c>
      <c r="F28" s="149" t="str">
        <f ca="1">IF(ISERROR($V28),"",OFFSET('Smelter Look-up'!$E$4,$V28-4,0))</f>
        <v>CID003996</v>
      </c>
      <c r="G28" s="149" t="str">
        <f ca="1">IF(C28=$X$4,"Enter smelter details",IF(ISERROR($V28),"",OFFSET('Smelter Look-up'!$F$4,$V28-4,0)))</f>
        <v>RMI</v>
      </c>
      <c r="H28" s="206">
        <f ca="1">IF(ISERROR($V28),"",OFFSET('Smelter Look-up'!$G$4,$V28-4,0))</f>
        <v>0</v>
      </c>
      <c r="I28" s="207" t="str">
        <f ca="1">IF(ISERROR($V28),"",OFFSET('Smelter Look-up'!$H$4,$V28-4,0))</f>
        <v>Hitachi-shi</v>
      </c>
      <c r="J28" s="207" t="str">
        <f ca="1">IF(ISERROR($V28),"",OFFSET('Smelter Look-up'!$I$4,$V28-4,0))</f>
        <v>Ibaraki</v>
      </c>
      <c r="K28" s="150"/>
      <c r="L28" s="150"/>
      <c r="M28" s="150"/>
      <c r="N28" s="150"/>
      <c r="O28" s="150"/>
      <c r="P28" s="209"/>
      <c r="Q28" s="151"/>
      <c r="R28" s="149" t="str">
        <f ca="1">IF(ISERROR($V28),"",OFFSET('Smelter Look-up'!$C$4,$V28-4,0)&amp;"")</f>
        <v>JX Nippon Mining &amp; Metals Co., Ltd. Hitachi</v>
      </c>
      <c r="S28" s="155" t="str">
        <f t="shared" ref="S28:S59" ca="1" si="21">IF(B28="","",IF(ISERROR(MATCH($E28,CL,0)),"Unknown",INDIRECT("'C'!$A$"&amp;MATCH($E28,CL,0)+1)))</f>
        <v>JP</v>
      </c>
      <c r="T28" s="155" t="str">
        <f ca="1">IF(B28="","",IF(ISERROR(MATCH($J28,SorP!$B$1:$B$6226,0)),"",INDIRECT("'SorP'!$A$"&amp;MATCH($S28&amp;$J28,SorP!C:C,0))))</f>
        <v>JP-08</v>
      </c>
      <c r="U28" s="168"/>
      <c r="V28" s="169">
        <f ca="1">IF(C28="",NA(),MATCH($B28&amp;$C28,'Smelter Look-up'!$J:$J,0))</f>
        <v>211</v>
      </c>
      <c r="X28" s="170">
        <f t="shared" ref="X28:X58" ca="1" si="22">IF(AND(C28="Smelter not listed",OR(LEN(D28)=0,LEN(E28)=0)),1,0)</f>
        <v>0</v>
      </c>
      <c r="AB28" s="314" t="str">
        <f t="shared" ref="AB28:AB65" ca="1" si="23">IF(C28="","",B28)</f>
        <v>Copper</v>
      </c>
    </row>
    <row r="29" spans="1:28" s="170" customFormat="1" ht="63.75">
      <c r="A29" s="155" t="s">
        <v>18771</v>
      </c>
      <c r="B29" s="304" t="str">
        <f ca="1">IF(LEN(A29)=0,"",INDEX('Smelter Look-up'!$A:$A,MATCH($A29,'Smelter Look-up'!$E:$E,0)))</f>
        <v>Copper</v>
      </c>
      <c r="C29" s="152" t="str">
        <f ca="1">IF(LEN(A29)=0,"",INDEX('Smelter Look-up'!$C:$C,MATCH($A29,'Smelter Look-up'!$E:$E,0)))</f>
        <v>Tenke Fungurume Mining SA</v>
      </c>
      <c r="D29" s="149"/>
      <c r="E29" s="149" t="str">
        <f ca="1">IF(ISERROR($V29),"",OFFSET('Smelter Look-up'!$D$4,$V29-4,0)&amp;"")</f>
        <v>CONGO, DEMOCRATIC REPUBLIC OF THE</v>
      </c>
      <c r="F29" s="149" t="str">
        <f ca="1">IF(ISERROR($V29),"",OFFSET('Smelter Look-up'!$E$4,$V29-4,0))</f>
        <v>CID003795</v>
      </c>
      <c r="G29" s="149" t="str">
        <f ca="1">IF(C29=$X$4,"Enter smelter details",IF(ISERROR($V29),"",OFFSET('Smelter Look-up'!$F$4,$V29-4,0)))</f>
        <v>RMI</v>
      </c>
      <c r="H29" s="206">
        <f ca="1">IF(ISERROR($V29),"",OFFSET('Smelter Look-up'!$G$4,$V29-4,0))</f>
        <v>0</v>
      </c>
      <c r="I29" s="207" t="str">
        <f ca="1">IF(ISERROR($V29),"",OFFSET('Smelter Look-up'!$H$4,$V29-4,0))</f>
        <v>Tenke and Fungurume Town</v>
      </c>
      <c r="J29" s="207" t="str">
        <f ca="1">IF(ISERROR($V29),"",OFFSET('Smelter Look-up'!$I$4,$V29-4,0))</f>
        <v>Lualaba</v>
      </c>
      <c r="K29" s="150"/>
      <c r="L29" s="150"/>
      <c r="M29" s="150"/>
      <c r="N29" s="150"/>
      <c r="O29" s="150"/>
      <c r="P29" s="209"/>
      <c r="Q29" s="151"/>
      <c r="R29" s="149" t="str">
        <f ca="1">IF(ISERROR($V29),"",OFFSET('Smelter Look-up'!$C$4,$V29-4,0)&amp;"")</f>
        <v>Tenke Fungurume Mining SA</v>
      </c>
      <c r="S29" s="155" t="str">
        <f t="shared" ca="1" si="21"/>
        <v>CD</v>
      </c>
      <c r="T29" s="155" t="str">
        <f ca="1">IF(B29="","",IF(ISERROR(MATCH($J29,SorP!$B$1:$B$6226,0)),"",INDIRECT("'SorP'!$A$"&amp;MATCH($S29&amp;$J29,SorP!C:C,0))))</f>
        <v>CD-LU</v>
      </c>
      <c r="U29" s="168"/>
      <c r="V29" s="169">
        <f ca="1">IF(C29="",NA(),MATCH($B29&amp;$C29,'Smelter Look-up'!$J:$J,0))</f>
        <v>267</v>
      </c>
      <c r="X29" s="170">
        <f t="shared" ca="1" si="22"/>
        <v>0</v>
      </c>
      <c r="AB29" s="314" t="str">
        <f t="shared" ca="1" si="23"/>
        <v>Copper</v>
      </c>
    </row>
    <row r="30" spans="1:28" s="170" customFormat="1" ht="114.75">
      <c r="A30" s="155" t="s">
        <v>18774</v>
      </c>
      <c r="B30" s="304" t="str">
        <f ca="1">IF(LEN(A30)=0,"",INDEX('Smelter Look-up'!$A:$A,MATCH($A30,'Smelter Look-up'!$E:$E,0)))</f>
        <v>Copper</v>
      </c>
      <c r="C30" s="152" t="str">
        <f ca="1">IF(LEN(A30)=0,"",INDEX('Smelter Look-up'!$C:$C,MATCH($A30,'Smelter Look-up'!$E:$E,0)))</f>
        <v>Toyo Smelter &amp; Refinery, Sumitomo Metal Mining</v>
      </c>
      <c r="D30" s="149"/>
      <c r="E30" s="149" t="str">
        <f ca="1">IF(ISERROR($V30),"",OFFSET('Smelter Look-up'!$D$4,$V30-4,0)&amp;"")</f>
        <v>JAPAN</v>
      </c>
      <c r="F30" s="149" t="str">
        <f ca="1">IF(ISERROR($V30),"",OFFSET('Smelter Look-up'!$E$4,$V30-4,0))</f>
        <v>CID003878</v>
      </c>
      <c r="G30" s="149" t="str">
        <f ca="1">IF(C30=$X$4,"Enter smelter details",IF(ISERROR($V30),"",OFFSET('Smelter Look-up'!$F$4,$V30-4,0)))</f>
        <v>RMI</v>
      </c>
      <c r="H30" s="206">
        <f ca="1">IF(ISERROR($V30),"",OFFSET('Smelter Look-up'!$G$4,$V30-4,0))</f>
        <v>0</v>
      </c>
      <c r="I30" s="207" t="str">
        <f ca="1">IF(ISERROR($V30),"",OFFSET('Smelter Look-up'!$H$4,$V30-4,0))</f>
        <v>Saijyo</v>
      </c>
      <c r="J30" s="207" t="str">
        <f ca="1">IF(ISERROR($V30),"",OFFSET('Smelter Look-up'!$I$4,$V30-4,0))</f>
        <v>Ehime</v>
      </c>
      <c r="K30" s="150"/>
      <c r="L30" s="150"/>
      <c r="M30" s="150"/>
      <c r="N30" s="150"/>
      <c r="O30" s="150"/>
      <c r="P30" s="209"/>
      <c r="Q30" s="151"/>
      <c r="R30" s="149" t="str">
        <f ca="1">IF(ISERROR($V30),"",OFFSET('Smelter Look-up'!$C$4,$V30-4,0)&amp;"")</f>
        <v>Toyo Smelter &amp; Refinery, Sumitomo Metal Mining</v>
      </c>
      <c r="S30" s="155" t="str">
        <f t="shared" ca="1" si="21"/>
        <v>JP</v>
      </c>
      <c r="T30" s="155" t="str">
        <f ca="1">IF(B30="","",IF(ISERROR(MATCH($J30,SorP!$B$1:$B$6226,0)),"",INDIRECT("'SorP'!$A$"&amp;MATCH($S30&amp;$J30,SorP!C:C,0))))</f>
        <v>JP-38</v>
      </c>
      <c r="U30" s="168"/>
      <c r="V30" s="169">
        <f ca="1">IF(C30="",NA(),MATCH($B30&amp;$C30,'Smelter Look-up'!$J:$J,0))</f>
        <v>269</v>
      </c>
      <c r="X30" s="170">
        <f t="shared" ca="1" si="22"/>
        <v>0</v>
      </c>
      <c r="AB30" s="314" t="str">
        <f t="shared" ca="1" si="23"/>
        <v>Copper</v>
      </c>
    </row>
    <row r="31" spans="1:28" s="170" customFormat="1" ht="89.25">
      <c r="A31" s="155" t="s">
        <v>282</v>
      </c>
      <c r="B31" s="304" t="str">
        <f ca="1">IF(LEN(A31)=0,"",INDEX('Smelter Look-up'!$A:$A,MATCH($A31,'Smelter Look-up'!$E:$E,0)))</f>
        <v>Cobalt</v>
      </c>
      <c r="C31" s="152" t="str">
        <f ca="1">IF(LEN(A31)=0,"",INDEX('Smelter Look-up'!$C:$C,MATCH($A31,'Smelter Look-up'!$E:$E,0)))</f>
        <v>Vale - Long Harbour Processing Plant (LHPP)</v>
      </c>
      <c r="D31" s="149"/>
      <c r="E31" s="149" t="str">
        <f ca="1">IF(ISERROR($V31),"",OFFSET('Smelter Look-up'!$D$4,$V31-4,0)&amp;"")</f>
        <v>CANADA</v>
      </c>
      <c r="F31" s="149" t="str">
        <f ca="1">IF(ISERROR($V31),"",OFFSET('Smelter Look-up'!$E$4,$V31-4,0))</f>
        <v>CID003584</v>
      </c>
      <c r="G31" s="149" t="str">
        <f ca="1">IF(C31=$X$4,"Enter smelter details",IF(ISERROR($V31),"",OFFSET('Smelter Look-up'!$F$4,$V31-4,0)))</f>
        <v>RMI</v>
      </c>
      <c r="H31" s="206">
        <f ca="1">IF(ISERROR($V31),"",OFFSET('Smelter Look-up'!$G$4,$V31-4,0))</f>
        <v>0</v>
      </c>
      <c r="I31" s="207" t="str">
        <f ca="1">IF(ISERROR($V31),"",OFFSET('Smelter Look-up'!$H$4,$V31-4,0))</f>
        <v>Long Harbour</v>
      </c>
      <c r="J31" s="207" t="str">
        <f ca="1">IF(ISERROR($V31),"",OFFSET('Smelter Look-up'!$I$4,$V31-4,0))</f>
        <v>Newfoundland and Labrador</v>
      </c>
      <c r="K31" s="150"/>
      <c r="L31" s="150"/>
      <c r="M31" s="150"/>
      <c r="N31" s="150"/>
      <c r="O31" s="150"/>
      <c r="P31" s="209"/>
      <c r="Q31" s="151"/>
      <c r="R31" s="149" t="str">
        <f ca="1">IF(ISERROR($V31),"",OFFSET('Smelter Look-up'!$C$4,$V31-4,0)&amp;"")</f>
        <v>Vale - Long Harbour Processing Plant (LHPP)</v>
      </c>
      <c r="S31" s="155" t="str">
        <f t="shared" ca="1" si="21"/>
        <v>CA</v>
      </c>
      <c r="T31" s="155" t="str">
        <f ca="1">IF(B31="","",IF(ISERROR(MATCH($J31,SorP!$B$1:$B$6226,0)),"",INDIRECT("'SorP'!$A$"&amp;MATCH($S31&amp;$J31,SorP!C:C,0))))</f>
        <v>CA-NL</v>
      </c>
      <c r="U31" s="168"/>
      <c r="V31" s="169">
        <f ca="1">IF(C31="",NA(),MATCH($B31&amp;$C31,'Smelter Look-up'!$J:$J,0))</f>
        <v>155</v>
      </c>
      <c r="X31" s="170">
        <f t="shared" ca="1" si="22"/>
        <v>0</v>
      </c>
      <c r="AB31" s="314" t="str">
        <f t="shared" ca="1" si="23"/>
        <v>Cobalt</v>
      </c>
    </row>
    <row r="32" spans="1:28" s="170" customFormat="1" ht="35.25" customHeight="1">
      <c r="A32" s="155" t="s">
        <v>20067</v>
      </c>
      <c r="B32" s="304" t="s">
        <v>40</v>
      </c>
      <c r="C32" s="152" t="s">
        <v>12059</v>
      </c>
      <c r="D32" s="149"/>
      <c r="E32" s="149" t="s">
        <v>133</v>
      </c>
      <c r="F32" s="149" t="s">
        <v>239</v>
      </c>
      <c r="G32" s="149" t="s">
        <v>12</v>
      </c>
      <c r="H32" s="206" t="s">
        <v>20060</v>
      </c>
      <c r="I32" s="207" t="s">
        <v>240</v>
      </c>
      <c r="J32" s="207" t="s">
        <v>241</v>
      </c>
      <c r="K32" s="150" t="s">
        <v>20061</v>
      </c>
      <c r="L32" s="150" t="s">
        <v>20068</v>
      </c>
      <c r="M32" s="150" t="s">
        <v>20063</v>
      </c>
      <c r="N32" s="150"/>
      <c r="O32" s="150"/>
      <c r="P32" s="209"/>
      <c r="Q32" s="151"/>
      <c r="R32" s="149" t="s">
        <v>12059</v>
      </c>
      <c r="S32" s="155" t="str">
        <f t="shared" ref="S32" ca="1" si="24">IF(B32="","",IF(ISERROR(MATCH($E32,CL,0)),"Unknown",INDIRECT("'C'!$A$"&amp;MATCH($E32,CL,0)+1)))</f>
        <v>JP</v>
      </c>
      <c r="T32" s="155" t="str">
        <f ca="1">IF(B32="","",IF(ISERROR(MATCH($J32,[4]SorP!$B$1:$B$6226,0)),"",INDIRECT("'SorP'!$A$"&amp;MATCH($S32&amp;$J32,[4]SorP!C:C,0))))</f>
        <v>JP-38</v>
      </c>
      <c r="U32" s="168"/>
      <c r="V32" s="169">
        <f>IF(C32="",NA(),MATCH($B32&amp;$C32,'[4]Smelter Look-up'!$J:$J,0))</f>
        <v>122</v>
      </c>
      <c r="X32" s="170">
        <f t="shared" si="22"/>
        <v>0</v>
      </c>
      <c r="AB32" s="314" t="str">
        <f t="shared" si="23"/>
        <v>Cobalt</v>
      </c>
    </row>
    <row r="33" spans="1:28" s="170" customFormat="1" ht="20.65" customHeight="1">
      <c r="A33" s="155" t="s">
        <v>72</v>
      </c>
      <c r="B33" s="304" t="s">
        <v>40</v>
      </c>
      <c r="C33" s="152" t="s">
        <v>70</v>
      </c>
      <c r="D33" s="149" t="s">
        <v>70</v>
      </c>
      <c r="E33" s="149" t="s">
        <v>71</v>
      </c>
      <c r="F33" s="149" t="s">
        <v>72</v>
      </c>
      <c r="G33" s="149" t="s">
        <v>12</v>
      </c>
      <c r="H33" s="206">
        <v>0</v>
      </c>
      <c r="I33" s="207" t="s">
        <v>73</v>
      </c>
      <c r="J33" s="207" t="s">
        <v>7357</v>
      </c>
      <c r="K33" s="150"/>
      <c r="L33" s="150"/>
      <c r="M33" s="150"/>
      <c r="N33" s="150"/>
      <c r="O33" s="150"/>
      <c r="P33" s="209"/>
      <c r="Q33" s="151"/>
      <c r="R33" s="149" t="s">
        <v>70</v>
      </c>
      <c r="S33" s="155" t="str">
        <f t="shared" ref="S33" ca="1" si="25">IF(B33="","",IF(ISERROR(MATCH($E33,CL,0)),"Unknown",INDIRECT("'C'!$A$"&amp;MATCH($E33,CL,0)+1)))</f>
        <v>MA</v>
      </c>
      <c r="T33" s="155" t="str">
        <f ca="1">IF(B33="","",IF(ISERROR(MATCH($J33,[2]SorP!$B$1:$B$6226,0)),"",INDIRECT("'SorP'!$A$"&amp;MATCH($S33&amp;$J33,[2]SorP!C:C,0))))</f>
        <v>MA-07</v>
      </c>
      <c r="U33" s="168"/>
      <c r="V33" s="169">
        <f>IF(C33="",NA(),MATCH($B33&amp;$C33,'[2]Smelter Look-up'!$J:$J,0))</f>
        <v>12</v>
      </c>
      <c r="X33" s="170">
        <f t="shared" si="22"/>
        <v>0</v>
      </c>
      <c r="AB33" s="314" t="str">
        <f t="shared" si="23"/>
        <v>Cobalt</v>
      </c>
    </row>
    <row r="34" spans="1:28" s="170" customFormat="1" ht="102">
      <c r="A34" s="155" t="s">
        <v>18901</v>
      </c>
      <c r="B34" s="304" t="s">
        <v>18642</v>
      </c>
      <c r="C34" s="152" t="s">
        <v>12059</v>
      </c>
      <c r="D34" s="149" t="s">
        <v>12059</v>
      </c>
      <c r="E34" s="149" t="s">
        <v>133</v>
      </c>
      <c r="F34" s="149" t="s">
        <v>18901</v>
      </c>
      <c r="G34" s="149" t="s">
        <v>12</v>
      </c>
      <c r="H34" s="206" t="s">
        <v>20060</v>
      </c>
      <c r="I34" s="207" t="s">
        <v>240</v>
      </c>
      <c r="J34" s="207" t="s">
        <v>241</v>
      </c>
      <c r="K34" s="150" t="s">
        <v>20061</v>
      </c>
      <c r="L34" s="150" t="s">
        <v>20062</v>
      </c>
      <c r="M34" s="150" t="s">
        <v>20063</v>
      </c>
      <c r="N34" s="150" t="s">
        <v>26</v>
      </c>
      <c r="O34" s="150" t="s">
        <v>26</v>
      </c>
      <c r="P34" s="209" t="s">
        <v>26</v>
      </c>
      <c r="Q34" s="151"/>
      <c r="R34" s="149" t="s">
        <v>12059</v>
      </c>
      <c r="S34" s="155" t="str">
        <f t="shared" ref="S34" ca="1" si="26">IF(B34="","",IF(ISERROR(MATCH($E34,CL,0)),"Unknown",INDIRECT("'C'!$A$"&amp;MATCH($E34,CL,0)+1)))</f>
        <v>JP</v>
      </c>
      <c r="T34" s="155" t="str">
        <f ca="1">IF(B34="","",IF(ISERROR(MATCH($J34,[5]SorP!$B$1:$B$6226,0)),"",INDIRECT("'SorP'!$A$"&amp;MATCH($S34&amp;$J34,[5]SorP!C:C,0))))</f>
        <v>JP-38</v>
      </c>
      <c r="U34" s="168"/>
      <c r="V34" s="169">
        <f>IF(C34="",NA(),MATCH($B34&amp;$C34,'[5]Smelter Look-up'!$J:$J,0))</f>
        <v>415</v>
      </c>
      <c r="X34" s="170">
        <f t="shared" si="22"/>
        <v>0</v>
      </c>
      <c r="AB34" s="314" t="str">
        <f t="shared" si="23"/>
        <v>Nickel</v>
      </c>
    </row>
    <row r="35" spans="1:28" s="170" customFormat="1" ht="20.25">
      <c r="A35" s="155"/>
      <c r="B35" s="304"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0"/>
      <c r="L35" s="150"/>
      <c r="M35" s="150"/>
      <c r="N35" s="150"/>
      <c r="O35" s="150"/>
      <c r="P35" s="209"/>
      <c r="Q35" s="151"/>
      <c r="R35" s="149" t="str">
        <f ca="1">IF(ISERROR($V35),"",OFFSET('Smelter Look-up'!$C$4,$V35-4,0)&amp;"")</f>
        <v/>
      </c>
      <c r="S35" s="155" t="str">
        <f t="shared" ca="1" si="21"/>
        <v/>
      </c>
      <c r="T35" s="155" t="str">
        <f ca="1">IF(B35="","",IF(ISERROR(MATCH($J35,SorP!$B$1:$B$6226,0)),"",INDIRECT("'SorP'!$A$"&amp;MATCH($S35&amp;$J35,SorP!C:C,0))))</f>
        <v/>
      </c>
      <c r="U35" s="168"/>
      <c r="V35" s="169" t="e">
        <f>IF(C35="",NA(),MATCH($B35&amp;$C35,'Smelter Look-up'!$J:$J,0))</f>
        <v>#N/A</v>
      </c>
      <c r="X35" s="170">
        <f t="shared" ca="1" si="22"/>
        <v>0</v>
      </c>
      <c r="AB35" s="314" t="str">
        <f t="shared" si="23"/>
        <v/>
      </c>
    </row>
    <row r="36" spans="1:28" s="170" customFormat="1" ht="20.25">
      <c r="A36" s="155"/>
      <c r="B36" s="304"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0"/>
      <c r="L36" s="150"/>
      <c r="M36" s="150"/>
      <c r="N36" s="150"/>
      <c r="O36" s="150"/>
      <c r="P36" s="209"/>
      <c r="Q36" s="151"/>
      <c r="R36" s="149" t="str">
        <f ca="1">IF(ISERROR($V36),"",OFFSET('Smelter Look-up'!$C$4,$V36-4,0)&amp;"")</f>
        <v/>
      </c>
      <c r="S36" s="155" t="str">
        <f t="shared" ca="1" si="21"/>
        <v/>
      </c>
      <c r="T36" s="155" t="str">
        <f ca="1">IF(B36="","",IF(ISERROR(MATCH($J36,SorP!$B$1:$B$6226,0)),"",INDIRECT("'SorP'!$A$"&amp;MATCH($S36&amp;$J36,SorP!C:C,0))))</f>
        <v/>
      </c>
      <c r="U36" s="168"/>
      <c r="V36" s="169" t="e">
        <f>IF(C36="",NA(),MATCH($B36&amp;$C36,'Smelter Look-up'!$J:$J,0))</f>
        <v>#N/A</v>
      </c>
      <c r="X36" s="170">
        <f t="shared" ca="1" si="22"/>
        <v>0</v>
      </c>
      <c r="AB36" s="314" t="str">
        <f t="shared" si="23"/>
        <v/>
      </c>
    </row>
    <row r="37" spans="1:28" s="170" customFormat="1" ht="20.25">
      <c r="A37" s="155"/>
      <c r="B37" s="304"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0"/>
      <c r="L37" s="150"/>
      <c r="M37" s="150"/>
      <c r="N37" s="150"/>
      <c r="O37" s="150"/>
      <c r="P37" s="209"/>
      <c r="Q37" s="151"/>
      <c r="R37" s="149" t="str">
        <f ca="1">IF(ISERROR($V37),"",OFFSET('Smelter Look-up'!$C$4,$V37-4,0)&amp;"")</f>
        <v/>
      </c>
      <c r="S37" s="155" t="str">
        <f t="shared" ca="1" si="21"/>
        <v/>
      </c>
      <c r="T37" s="155" t="str">
        <f ca="1">IF(B37="","",IF(ISERROR(MATCH($J37,SorP!$B$1:$B$6226,0)),"",INDIRECT("'SorP'!$A$"&amp;MATCH($S37&amp;$J37,SorP!C:C,0))))</f>
        <v/>
      </c>
      <c r="U37" s="168"/>
      <c r="V37" s="169" t="e">
        <f>IF(C37="",NA(),MATCH($B37&amp;$C37,'Smelter Look-up'!$J:$J,0))</f>
        <v>#N/A</v>
      </c>
      <c r="X37" s="170">
        <f t="shared" ca="1" si="22"/>
        <v>0</v>
      </c>
      <c r="AB37" s="314" t="str">
        <f t="shared" si="23"/>
        <v/>
      </c>
    </row>
    <row r="38" spans="1:28" s="170" customFormat="1" ht="20.25">
      <c r="A38" s="155"/>
      <c r="B38" s="304"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0"/>
      <c r="L38" s="150"/>
      <c r="M38" s="150"/>
      <c r="N38" s="150"/>
      <c r="O38" s="150"/>
      <c r="P38" s="209"/>
      <c r="Q38" s="151"/>
      <c r="R38" s="149" t="str">
        <f ca="1">IF(ISERROR($V38),"",OFFSET('Smelter Look-up'!$C$4,$V38-4,0)&amp;"")</f>
        <v/>
      </c>
      <c r="S38" s="155" t="str">
        <f t="shared" ca="1" si="21"/>
        <v/>
      </c>
      <c r="T38" s="155" t="str">
        <f ca="1">IF(B38="","",IF(ISERROR(MATCH($J38,SorP!$B$1:$B$6226,0)),"",INDIRECT("'SorP'!$A$"&amp;MATCH($S38&amp;$J38,SorP!C:C,0))))</f>
        <v/>
      </c>
      <c r="U38" s="168"/>
      <c r="V38" s="169" t="e">
        <f>IF(C38="",NA(),MATCH($B38&amp;$C38,'Smelter Look-up'!$J:$J,0))</f>
        <v>#N/A</v>
      </c>
      <c r="X38" s="170">
        <f t="shared" ca="1" si="22"/>
        <v>0</v>
      </c>
      <c r="AB38" s="314" t="str">
        <f t="shared" si="23"/>
        <v/>
      </c>
    </row>
    <row r="39" spans="1:28" s="170" customFormat="1" ht="20.25">
      <c r="A39" s="155"/>
      <c r="B39" s="304"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0"/>
      <c r="L39" s="150"/>
      <c r="M39" s="150"/>
      <c r="N39" s="150"/>
      <c r="O39" s="150"/>
      <c r="P39" s="209"/>
      <c r="Q39" s="151"/>
      <c r="R39" s="149" t="str">
        <f ca="1">IF(ISERROR($V39),"",OFFSET('Smelter Look-up'!$C$4,$V39-4,0)&amp;"")</f>
        <v/>
      </c>
      <c r="S39" s="155" t="str">
        <f t="shared" ca="1" si="21"/>
        <v/>
      </c>
      <c r="T39" s="155" t="str">
        <f ca="1">IF(B39="","",IF(ISERROR(MATCH($J39,SorP!$B$1:$B$6226,0)),"",INDIRECT("'SorP'!$A$"&amp;MATCH($S39&amp;$J39,SorP!C:C,0))))</f>
        <v/>
      </c>
      <c r="U39" s="168"/>
      <c r="V39" s="169" t="e">
        <f>IF(C39="",NA(),MATCH($B39&amp;$C39,'Smelter Look-up'!$J:$J,0))</f>
        <v>#N/A</v>
      </c>
      <c r="X39" s="170">
        <f t="shared" ca="1" si="22"/>
        <v>0</v>
      </c>
      <c r="AB39" s="314" t="str">
        <f t="shared" si="23"/>
        <v/>
      </c>
    </row>
    <row r="40" spans="1:28" s="170" customFormat="1" ht="20.25">
      <c r="A40" s="155"/>
      <c r="B40" s="304"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0"/>
      <c r="L40" s="150"/>
      <c r="M40" s="150"/>
      <c r="N40" s="150"/>
      <c r="O40" s="150"/>
      <c r="P40" s="209"/>
      <c r="Q40" s="151"/>
      <c r="R40" s="149" t="str">
        <f ca="1">IF(ISERROR($V40),"",OFFSET('Smelter Look-up'!$C$4,$V40-4,0)&amp;"")</f>
        <v/>
      </c>
      <c r="S40" s="155" t="str">
        <f t="shared" ca="1" si="21"/>
        <v/>
      </c>
      <c r="T40" s="155" t="str">
        <f ca="1">IF(B40="","",IF(ISERROR(MATCH($J40,SorP!$B$1:$B$6226,0)),"",INDIRECT("'SorP'!$A$"&amp;MATCH($S40&amp;$J40,SorP!C:C,0))))</f>
        <v/>
      </c>
      <c r="U40" s="168"/>
      <c r="V40" s="169" t="e">
        <f>IF(C40="",NA(),MATCH($B40&amp;$C40,'Smelter Look-up'!$J:$J,0))</f>
        <v>#N/A</v>
      </c>
      <c r="X40" s="170">
        <f t="shared" ca="1" si="22"/>
        <v>0</v>
      </c>
      <c r="AB40" s="314" t="str">
        <f t="shared" si="23"/>
        <v/>
      </c>
    </row>
    <row r="41" spans="1:28" s="170" customFormat="1" ht="20.25">
      <c r="A41" s="155"/>
      <c r="B41" s="304"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0"/>
      <c r="L41" s="150"/>
      <c r="M41" s="150"/>
      <c r="N41" s="150"/>
      <c r="O41" s="150"/>
      <c r="P41" s="209"/>
      <c r="Q41" s="151"/>
      <c r="R41" s="149" t="str">
        <f ca="1">IF(ISERROR($V41),"",OFFSET('Smelter Look-up'!$C$4,$V41-4,0)&amp;"")</f>
        <v/>
      </c>
      <c r="S41" s="155" t="str">
        <f t="shared" ca="1" si="21"/>
        <v/>
      </c>
      <c r="T41" s="155" t="str">
        <f ca="1">IF(B41="","",IF(ISERROR(MATCH($J41,SorP!$B$1:$B$6226,0)),"",INDIRECT("'SorP'!$A$"&amp;MATCH($S41&amp;$J41,SorP!C:C,0))))</f>
        <v/>
      </c>
      <c r="U41" s="168"/>
      <c r="V41" s="169" t="e">
        <f>IF(C41="",NA(),MATCH($B41&amp;$C41,'Smelter Look-up'!$J:$J,0))</f>
        <v>#N/A</v>
      </c>
      <c r="X41" s="170">
        <f t="shared" ca="1" si="22"/>
        <v>0</v>
      </c>
      <c r="AB41" s="314" t="str">
        <f t="shared" si="23"/>
        <v/>
      </c>
    </row>
    <row r="42" spans="1:28" s="170" customFormat="1" ht="20.25">
      <c r="A42" s="155"/>
      <c r="B42" s="304"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0"/>
      <c r="L42" s="150"/>
      <c r="M42" s="150"/>
      <c r="N42" s="150"/>
      <c r="O42" s="150"/>
      <c r="P42" s="209"/>
      <c r="Q42" s="151"/>
      <c r="R42" s="149" t="str">
        <f ca="1">IF(ISERROR($V42),"",OFFSET('Smelter Look-up'!$C$4,$V42-4,0)&amp;"")</f>
        <v/>
      </c>
      <c r="S42" s="155" t="str">
        <f t="shared" ca="1" si="21"/>
        <v/>
      </c>
      <c r="T42" s="155" t="str">
        <f ca="1">IF(B42="","",IF(ISERROR(MATCH($J42,SorP!$B$1:$B$6226,0)),"",INDIRECT("'SorP'!$A$"&amp;MATCH($S42&amp;$J42,SorP!C:C,0))))</f>
        <v/>
      </c>
      <c r="U42" s="168"/>
      <c r="V42" s="169" t="e">
        <f>IF(C42="",NA(),MATCH($B42&amp;$C42,'Smelter Look-up'!$J:$J,0))</f>
        <v>#N/A</v>
      </c>
      <c r="X42" s="170">
        <f t="shared" ca="1" si="22"/>
        <v>0</v>
      </c>
      <c r="AB42" s="314" t="str">
        <f t="shared" si="23"/>
        <v/>
      </c>
    </row>
    <row r="43" spans="1:28" s="170" customFormat="1" ht="20.25">
      <c r="A43" s="155"/>
      <c r="B43" s="304"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0"/>
      <c r="L43" s="150"/>
      <c r="M43" s="150"/>
      <c r="N43" s="150"/>
      <c r="O43" s="150"/>
      <c r="P43" s="209"/>
      <c r="Q43" s="151"/>
      <c r="R43" s="149" t="str">
        <f ca="1">IF(ISERROR($V43),"",OFFSET('Smelter Look-up'!$C$4,$V43-4,0)&amp;"")</f>
        <v/>
      </c>
      <c r="S43" s="155" t="str">
        <f t="shared" ca="1" si="21"/>
        <v/>
      </c>
      <c r="T43" s="155" t="str">
        <f ca="1">IF(B43="","",IF(ISERROR(MATCH($J43,SorP!$B$1:$B$6226,0)),"",INDIRECT("'SorP'!$A$"&amp;MATCH($S43&amp;$J43,SorP!C:C,0))))</f>
        <v/>
      </c>
      <c r="U43" s="168"/>
      <c r="V43" s="169" t="e">
        <f>IF(C43="",NA(),MATCH($B43&amp;$C43,'Smelter Look-up'!$J:$J,0))</f>
        <v>#N/A</v>
      </c>
      <c r="X43" s="170">
        <f t="shared" ca="1" si="22"/>
        <v>0</v>
      </c>
      <c r="AB43" s="314" t="str">
        <f t="shared" si="23"/>
        <v/>
      </c>
    </row>
    <row r="44" spans="1:28" s="170" customFormat="1" ht="20.25">
      <c r="A44" s="155"/>
      <c r="B44" s="304"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0"/>
      <c r="L44" s="150"/>
      <c r="M44" s="150"/>
      <c r="N44" s="150"/>
      <c r="O44" s="150"/>
      <c r="P44" s="209"/>
      <c r="Q44" s="151"/>
      <c r="R44" s="149" t="str">
        <f ca="1">IF(ISERROR($V44),"",OFFSET('Smelter Look-up'!$C$4,$V44-4,0)&amp;"")</f>
        <v/>
      </c>
      <c r="S44" s="155" t="str">
        <f t="shared" ca="1" si="21"/>
        <v/>
      </c>
      <c r="T44" s="155" t="str">
        <f ca="1">IF(B44="","",IF(ISERROR(MATCH($J44,SorP!$B$1:$B$6226,0)),"",INDIRECT("'SorP'!$A$"&amp;MATCH($S44&amp;$J44,SorP!C:C,0))))</f>
        <v/>
      </c>
      <c r="U44" s="168"/>
      <c r="V44" s="169" t="e">
        <f>IF(C44="",NA(),MATCH($B44&amp;$C44,'Smelter Look-up'!$J:$J,0))</f>
        <v>#N/A</v>
      </c>
      <c r="X44" s="170">
        <f t="shared" ca="1" si="22"/>
        <v>0</v>
      </c>
      <c r="AB44" s="314" t="str">
        <f t="shared" si="23"/>
        <v/>
      </c>
    </row>
    <row r="45" spans="1:28" s="170" customFormat="1" ht="20.25">
      <c r="A45" s="155"/>
      <c r="B45" s="304"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0"/>
      <c r="L45" s="150"/>
      <c r="M45" s="150"/>
      <c r="N45" s="150"/>
      <c r="O45" s="150"/>
      <c r="P45" s="209"/>
      <c r="Q45" s="151"/>
      <c r="R45" s="149" t="str">
        <f ca="1">IF(ISERROR($V45),"",OFFSET('Smelter Look-up'!$C$4,$V45-4,0)&amp;"")</f>
        <v/>
      </c>
      <c r="S45" s="155" t="str">
        <f t="shared" ca="1" si="21"/>
        <v/>
      </c>
      <c r="T45" s="155" t="str">
        <f ca="1">IF(B45="","",IF(ISERROR(MATCH($J45,SorP!$B$1:$B$6226,0)),"",INDIRECT("'SorP'!$A$"&amp;MATCH($S45&amp;$J45,SorP!C:C,0))))</f>
        <v/>
      </c>
      <c r="U45" s="168"/>
      <c r="V45" s="169" t="e">
        <f>IF(C45="",NA(),MATCH($B45&amp;$C45,'Smelter Look-up'!$J:$J,0))</f>
        <v>#N/A</v>
      </c>
      <c r="X45" s="170">
        <f t="shared" ca="1" si="22"/>
        <v>0</v>
      </c>
      <c r="AB45" s="314" t="str">
        <f t="shared" si="23"/>
        <v/>
      </c>
    </row>
    <row r="46" spans="1:28" s="170" customFormat="1" ht="20.25">
      <c r="A46" s="155"/>
      <c r="B46" s="304"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0"/>
      <c r="L46" s="150"/>
      <c r="M46" s="150"/>
      <c r="N46" s="150"/>
      <c r="O46" s="150"/>
      <c r="P46" s="209"/>
      <c r="Q46" s="151"/>
      <c r="R46" s="149" t="str">
        <f ca="1">IF(ISERROR($V46),"",OFFSET('Smelter Look-up'!$C$4,$V46-4,0)&amp;"")</f>
        <v/>
      </c>
      <c r="S46" s="155" t="str">
        <f t="shared" ca="1" si="21"/>
        <v/>
      </c>
      <c r="T46" s="155" t="str">
        <f ca="1">IF(B46="","",IF(ISERROR(MATCH($J46,SorP!$B$1:$B$6226,0)),"",INDIRECT("'SorP'!$A$"&amp;MATCH($S46&amp;$J46,SorP!C:C,0))))</f>
        <v/>
      </c>
      <c r="U46" s="168"/>
      <c r="V46" s="169" t="e">
        <f>IF(C46="",NA(),MATCH($B46&amp;$C46,'Smelter Look-up'!$J:$J,0))</f>
        <v>#N/A</v>
      </c>
      <c r="X46" s="170">
        <f t="shared" ca="1" si="22"/>
        <v>0</v>
      </c>
      <c r="AB46" s="314" t="str">
        <f t="shared" si="23"/>
        <v/>
      </c>
    </row>
    <row r="47" spans="1:28" s="170" customFormat="1" ht="20.25">
      <c r="A47" s="155"/>
      <c r="B47" s="304"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0"/>
      <c r="L47" s="150"/>
      <c r="M47" s="150"/>
      <c r="N47" s="150"/>
      <c r="O47" s="150"/>
      <c r="P47" s="209"/>
      <c r="Q47" s="151"/>
      <c r="R47" s="149" t="str">
        <f ca="1">IF(ISERROR($V47),"",OFFSET('Smelter Look-up'!$C$4,$V47-4,0)&amp;"")</f>
        <v/>
      </c>
      <c r="S47" s="155" t="str">
        <f t="shared" ca="1" si="21"/>
        <v/>
      </c>
      <c r="T47" s="155" t="str">
        <f ca="1">IF(B47="","",IF(ISERROR(MATCH($J47,SorP!$B$1:$B$6226,0)),"",INDIRECT("'SorP'!$A$"&amp;MATCH($S47&amp;$J47,SorP!C:C,0))))</f>
        <v/>
      </c>
      <c r="U47" s="168"/>
      <c r="V47" s="169" t="e">
        <f>IF(C47="",NA(),MATCH($B47&amp;$C47,'Smelter Look-up'!$J:$J,0))</f>
        <v>#N/A</v>
      </c>
      <c r="X47" s="170">
        <f t="shared" ca="1" si="22"/>
        <v>0</v>
      </c>
      <c r="AB47" s="314" t="str">
        <f t="shared" si="23"/>
        <v/>
      </c>
    </row>
    <row r="48" spans="1:28" s="170" customFormat="1" ht="20.25">
      <c r="A48" s="155"/>
      <c r="B48" s="304"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0"/>
      <c r="L48" s="150"/>
      <c r="M48" s="150"/>
      <c r="N48" s="150"/>
      <c r="O48" s="150"/>
      <c r="P48" s="209"/>
      <c r="Q48" s="151"/>
      <c r="R48" s="149" t="str">
        <f ca="1">IF(ISERROR($V48),"",OFFSET('Smelter Look-up'!$C$4,$V48-4,0)&amp;"")</f>
        <v/>
      </c>
      <c r="S48" s="155" t="str">
        <f t="shared" ca="1" si="21"/>
        <v/>
      </c>
      <c r="T48" s="155" t="str">
        <f ca="1">IF(B48="","",IF(ISERROR(MATCH($J48,SorP!$B$1:$B$6226,0)),"",INDIRECT("'SorP'!$A$"&amp;MATCH($S48&amp;$J48,SorP!C:C,0))))</f>
        <v/>
      </c>
      <c r="U48" s="168"/>
      <c r="V48" s="169" t="e">
        <f>IF(C48="",NA(),MATCH($B48&amp;$C48,'Smelter Look-up'!$J:$J,0))</f>
        <v>#N/A</v>
      </c>
      <c r="X48" s="170">
        <f t="shared" ca="1" si="22"/>
        <v>0</v>
      </c>
      <c r="AB48" s="314" t="str">
        <f t="shared" si="23"/>
        <v/>
      </c>
    </row>
    <row r="49" spans="1:28" s="170" customFormat="1" ht="20.25">
      <c r="A49" s="155"/>
      <c r="B49" s="304"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0"/>
      <c r="L49" s="150"/>
      <c r="M49" s="150"/>
      <c r="N49" s="150"/>
      <c r="O49" s="150"/>
      <c r="P49" s="209"/>
      <c r="Q49" s="151"/>
      <c r="R49" s="149" t="str">
        <f ca="1">IF(ISERROR($V49),"",OFFSET('Smelter Look-up'!$C$4,$V49-4,0)&amp;"")</f>
        <v/>
      </c>
      <c r="S49" s="155" t="str">
        <f t="shared" ca="1" si="21"/>
        <v/>
      </c>
      <c r="T49" s="155" t="str">
        <f ca="1">IF(B49="","",IF(ISERROR(MATCH($J49,SorP!$B$1:$B$6226,0)),"",INDIRECT("'SorP'!$A$"&amp;MATCH($S49&amp;$J49,SorP!C:C,0))))</f>
        <v/>
      </c>
      <c r="U49" s="168"/>
      <c r="V49" s="169" t="e">
        <f>IF(C49="",NA(),MATCH($B49&amp;$C49,'Smelter Look-up'!$J:$J,0))</f>
        <v>#N/A</v>
      </c>
      <c r="X49" s="170">
        <f t="shared" ca="1" si="22"/>
        <v>0</v>
      </c>
      <c r="AB49" s="314" t="str">
        <f t="shared" si="23"/>
        <v/>
      </c>
    </row>
    <row r="50" spans="1:28" s="170" customFormat="1" ht="20.25">
      <c r="A50" s="155"/>
      <c r="B50" s="304"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0"/>
      <c r="L50" s="150"/>
      <c r="M50" s="150"/>
      <c r="N50" s="150"/>
      <c r="O50" s="150"/>
      <c r="P50" s="209"/>
      <c r="Q50" s="151"/>
      <c r="R50" s="149" t="str">
        <f ca="1">IF(ISERROR($V50),"",OFFSET('Smelter Look-up'!$C$4,$V50-4,0)&amp;"")</f>
        <v/>
      </c>
      <c r="S50" s="155" t="str">
        <f t="shared" ca="1" si="21"/>
        <v/>
      </c>
      <c r="T50" s="155" t="str">
        <f ca="1">IF(B50="","",IF(ISERROR(MATCH($J50,SorP!$B$1:$B$6226,0)),"",INDIRECT("'SorP'!$A$"&amp;MATCH($S50&amp;$J50,SorP!C:C,0))))</f>
        <v/>
      </c>
      <c r="U50" s="168"/>
      <c r="V50" s="169" t="e">
        <f>IF(C50="",NA(),MATCH($B50&amp;$C50,'Smelter Look-up'!$J:$J,0))</f>
        <v>#N/A</v>
      </c>
      <c r="X50" s="170">
        <f t="shared" ca="1" si="22"/>
        <v>0</v>
      </c>
      <c r="AB50" s="314" t="str">
        <f t="shared" si="23"/>
        <v/>
      </c>
    </row>
    <row r="51" spans="1:28" s="170" customFormat="1" ht="20.25">
      <c r="A51" s="155"/>
      <c r="B51" s="304"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0"/>
      <c r="L51" s="150"/>
      <c r="M51" s="150"/>
      <c r="N51" s="150"/>
      <c r="O51" s="150"/>
      <c r="P51" s="209"/>
      <c r="Q51" s="151"/>
      <c r="R51" s="149" t="str">
        <f ca="1">IF(ISERROR($V51),"",OFFSET('Smelter Look-up'!$C$4,$V51-4,0)&amp;"")</f>
        <v/>
      </c>
      <c r="S51" s="155" t="str">
        <f t="shared" ca="1" si="21"/>
        <v/>
      </c>
      <c r="T51" s="155" t="str">
        <f ca="1">IF(B51="","",IF(ISERROR(MATCH($J51,SorP!$B$1:$B$6226,0)),"",INDIRECT("'SorP'!$A$"&amp;MATCH($S51&amp;$J51,SorP!C:C,0))))</f>
        <v/>
      </c>
      <c r="U51" s="168"/>
      <c r="V51" s="169" t="e">
        <f>IF(C51="",NA(),MATCH($B51&amp;$C51,'Smelter Look-up'!$J:$J,0))</f>
        <v>#N/A</v>
      </c>
      <c r="X51" s="170">
        <f t="shared" ca="1" si="22"/>
        <v>0</v>
      </c>
      <c r="AB51" s="314" t="str">
        <f t="shared" si="23"/>
        <v/>
      </c>
    </row>
    <row r="52" spans="1:28" s="170" customFormat="1" ht="20.25">
      <c r="A52" s="155"/>
      <c r="B52" s="304"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0"/>
      <c r="L52" s="150"/>
      <c r="M52" s="150"/>
      <c r="N52" s="150"/>
      <c r="O52" s="150"/>
      <c r="P52" s="209"/>
      <c r="Q52" s="151"/>
      <c r="R52" s="149" t="str">
        <f ca="1">IF(ISERROR($V52),"",OFFSET('Smelter Look-up'!$C$4,$V52-4,0)&amp;"")</f>
        <v/>
      </c>
      <c r="S52" s="155" t="str">
        <f t="shared" ca="1" si="21"/>
        <v/>
      </c>
      <c r="T52" s="155" t="str">
        <f ca="1">IF(B52="","",IF(ISERROR(MATCH($J52,SorP!$B$1:$B$6226,0)),"",INDIRECT("'SorP'!$A$"&amp;MATCH($S52&amp;$J52,SorP!C:C,0))))</f>
        <v/>
      </c>
      <c r="U52" s="168"/>
      <c r="V52" s="169" t="e">
        <f>IF(C52="",NA(),MATCH($B52&amp;$C52,'Smelter Look-up'!$J:$J,0))</f>
        <v>#N/A</v>
      </c>
      <c r="X52" s="170">
        <f t="shared" ca="1" si="22"/>
        <v>0</v>
      </c>
      <c r="AB52" s="314" t="str">
        <f t="shared" si="23"/>
        <v/>
      </c>
    </row>
    <row r="53" spans="1:28" s="170" customFormat="1" ht="20.25">
      <c r="A53" s="155"/>
      <c r="B53" s="304"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0"/>
      <c r="L53" s="150"/>
      <c r="M53" s="150"/>
      <c r="N53" s="150"/>
      <c r="O53" s="150"/>
      <c r="P53" s="209"/>
      <c r="Q53" s="151"/>
      <c r="R53" s="149" t="str">
        <f ca="1">IF(ISERROR($V53),"",OFFSET('Smelter Look-up'!$C$4,$V53-4,0)&amp;"")</f>
        <v/>
      </c>
      <c r="S53" s="155" t="str">
        <f t="shared" ca="1" si="21"/>
        <v/>
      </c>
      <c r="T53" s="155" t="str">
        <f ca="1">IF(B53="","",IF(ISERROR(MATCH($J53,SorP!$B$1:$B$6226,0)),"",INDIRECT("'SorP'!$A$"&amp;MATCH($S53&amp;$J53,SorP!C:C,0))))</f>
        <v/>
      </c>
      <c r="U53" s="168"/>
      <c r="V53" s="169" t="e">
        <f>IF(C53="",NA(),MATCH($B53&amp;$C53,'Smelter Look-up'!$J:$J,0))</f>
        <v>#N/A</v>
      </c>
      <c r="X53" s="170">
        <f t="shared" ca="1" si="22"/>
        <v>0</v>
      </c>
      <c r="AB53" s="314" t="str">
        <f t="shared" si="23"/>
        <v/>
      </c>
    </row>
    <row r="54" spans="1:28" s="170" customFormat="1" ht="20.25">
      <c r="A54" s="155"/>
      <c r="B54" s="304"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0"/>
      <c r="L54" s="150"/>
      <c r="M54" s="150"/>
      <c r="N54" s="150"/>
      <c r="O54" s="150"/>
      <c r="P54" s="209"/>
      <c r="Q54" s="151"/>
      <c r="R54" s="149" t="str">
        <f ca="1">IF(ISERROR($V54),"",OFFSET('Smelter Look-up'!$C$4,$V54-4,0)&amp;"")</f>
        <v/>
      </c>
      <c r="S54" s="155" t="str">
        <f t="shared" ca="1" si="21"/>
        <v/>
      </c>
      <c r="T54" s="155" t="str">
        <f ca="1">IF(B54="","",IF(ISERROR(MATCH($J54,SorP!$B$1:$B$6226,0)),"",INDIRECT("'SorP'!$A$"&amp;MATCH($S54&amp;$J54,SorP!C:C,0))))</f>
        <v/>
      </c>
      <c r="U54" s="168"/>
      <c r="V54" s="169" t="e">
        <f>IF(C54="",NA(),MATCH($B54&amp;$C54,'Smelter Look-up'!$J:$J,0))</f>
        <v>#N/A</v>
      </c>
      <c r="X54" s="170">
        <f t="shared" ca="1" si="22"/>
        <v>0</v>
      </c>
      <c r="AB54" s="314" t="str">
        <f t="shared" si="23"/>
        <v/>
      </c>
    </row>
    <row r="55" spans="1:28" s="170" customFormat="1" ht="20.25">
      <c r="A55" s="155"/>
      <c r="B55" s="304"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0"/>
      <c r="L55" s="150"/>
      <c r="M55" s="150"/>
      <c r="N55" s="150"/>
      <c r="O55" s="150"/>
      <c r="P55" s="209"/>
      <c r="Q55" s="151"/>
      <c r="R55" s="149" t="str">
        <f ca="1">IF(ISERROR($V55),"",OFFSET('Smelter Look-up'!$C$4,$V55-4,0)&amp;"")</f>
        <v/>
      </c>
      <c r="S55" s="155" t="str">
        <f t="shared" ca="1" si="21"/>
        <v/>
      </c>
      <c r="T55" s="155" t="str">
        <f ca="1">IF(B55="","",IF(ISERROR(MATCH($J55,SorP!$B$1:$B$6226,0)),"",INDIRECT("'SorP'!$A$"&amp;MATCH($S55&amp;$J55,SorP!C:C,0))))</f>
        <v/>
      </c>
      <c r="U55" s="168"/>
      <c r="V55" s="169" t="e">
        <f>IF(C55="",NA(),MATCH($B55&amp;$C55,'Smelter Look-up'!$J:$J,0))</f>
        <v>#N/A</v>
      </c>
      <c r="X55" s="170">
        <f t="shared" ca="1" si="22"/>
        <v>0</v>
      </c>
      <c r="AB55" s="314" t="str">
        <f t="shared" si="23"/>
        <v/>
      </c>
    </row>
    <row r="56" spans="1:28" s="170" customFormat="1" ht="20.25">
      <c r="A56" s="155"/>
      <c r="B56" s="304"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0"/>
      <c r="L56" s="150"/>
      <c r="M56" s="150"/>
      <c r="N56" s="150"/>
      <c r="O56" s="150"/>
      <c r="P56" s="209"/>
      <c r="Q56" s="151"/>
      <c r="R56" s="149" t="str">
        <f ca="1">IF(ISERROR($V56),"",OFFSET('Smelter Look-up'!$C$4,$V56-4,0)&amp;"")</f>
        <v/>
      </c>
      <c r="S56" s="155" t="str">
        <f t="shared" ca="1" si="21"/>
        <v/>
      </c>
      <c r="T56" s="155" t="str">
        <f ca="1">IF(B56="","",IF(ISERROR(MATCH($J56,SorP!$B$1:$B$6226,0)),"",INDIRECT("'SorP'!$A$"&amp;MATCH($S56&amp;$J56,SorP!C:C,0))))</f>
        <v/>
      </c>
      <c r="U56" s="168"/>
      <c r="V56" s="169" t="e">
        <f>IF(C56="",NA(),MATCH($B56&amp;$C56,'Smelter Look-up'!$J:$J,0))</f>
        <v>#N/A</v>
      </c>
      <c r="X56" s="170">
        <f t="shared" ca="1" si="22"/>
        <v>0</v>
      </c>
      <c r="AB56" s="314" t="str">
        <f t="shared" si="23"/>
        <v/>
      </c>
    </row>
    <row r="57" spans="1:28" s="170" customFormat="1" ht="20.25">
      <c r="A57" s="155"/>
      <c r="B57" s="304"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str">
        <f t="shared" ca="1" si="21"/>
        <v/>
      </c>
      <c r="T57" s="155" t="str">
        <f ca="1">IF(B57="","",IF(ISERROR(MATCH($J57,SorP!$B$1:$B$6226,0)),"",INDIRECT("'SorP'!$A$"&amp;MATCH($S57&amp;$J57,SorP!C:C,0))))</f>
        <v/>
      </c>
      <c r="U57" s="168"/>
      <c r="V57" s="169" t="e">
        <f>IF(C57="",NA(),MATCH($B57&amp;$C57,'Smelter Look-up'!$J:$J,0))</f>
        <v>#N/A</v>
      </c>
      <c r="X57" s="170">
        <f t="shared" ca="1" si="22"/>
        <v>0</v>
      </c>
      <c r="AB57" s="314" t="str">
        <f t="shared" si="23"/>
        <v/>
      </c>
    </row>
    <row r="58" spans="1:28" s="170" customFormat="1" ht="20.25">
      <c r="A58" s="155"/>
      <c r="B58" s="304"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0"/>
      <c r="L58" s="150"/>
      <c r="M58" s="150"/>
      <c r="N58" s="150"/>
      <c r="O58" s="150"/>
      <c r="P58" s="209"/>
      <c r="Q58" s="151"/>
      <c r="R58" s="149" t="str">
        <f ca="1">IF(ISERROR($V58),"",OFFSET('Smelter Look-up'!$C$4,$V58-4,0)&amp;"")</f>
        <v/>
      </c>
      <c r="S58" s="155" t="str">
        <f t="shared" ca="1" si="21"/>
        <v/>
      </c>
      <c r="T58" s="155" t="str">
        <f ca="1">IF(B58="","",IF(ISERROR(MATCH($J58,SorP!$B$1:$B$6226,0)),"",INDIRECT("'SorP'!$A$"&amp;MATCH($S58&amp;$J58,SorP!C:C,0))))</f>
        <v/>
      </c>
      <c r="U58" s="168"/>
      <c r="V58" s="169" t="e">
        <f>IF(C58="",NA(),MATCH($B58&amp;$C58,'Smelter Look-up'!$J:$J,0))</f>
        <v>#N/A</v>
      </c>
      <c r="X58" s="170">
        <f t="shared" ca="1" si="22"/>
        <v>0</v>
      </c>
      <c r="AB58" s="314" t="str">
        <f t="shared" si="23"/>
        <v/>
      </c>
    </row>
    <row r="59" spans="1:28" s="170" customFormat="1" ht="20.25">
      <c r="A59" s="155"/>
      <c r="B59" s="304"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0"/>
      <c r="L59" s="150"/>
      <c r="M59" s="150"/>
      <c r="N59" s="150"/>
      <c r="O59" s="150"/>
      <c r="P59" s="209"/>
      <c r="Q59" s="151"/>
      <c r="R59" s="149" t="str">
        <f ca="1">IF(ISERROR($V59),"",OFFSET('Smelter Look-up'!$C$4,$V59-4,0)&amp;"")</f>
        <v/>
      </c>
      <c r="S59" s="155" t="str">
        <f t="shared" ca="1" si="21"/>
        <v/>
      </c>
      <c r="T59" s="155" t="str">
        <f ca="1">IF(B59="","",IF(ISERROR(MATCH($J59,SorP!$B$1:$B$6226,0)),"",INDIRECT("'SorP'!$A$"&amp;MATCH($S59&amp;$J59,SorP!C:C,0))))</f>
        <v/>
      </c>
      <c r="U59" s="168"/>
      <c r="V59" s="169" t="e">
        <f>IF(C59="",NA(),MATCH($B59&amp;$C59,'Smelter Look-up'!$J:$J,0))</f>
        <v>#N/A</v>
      </c>
      <c r="X59" s="170">
        <f t="shared" ref="X59:X122" ca="1" si="27">IF(AND(C59="Smelter not listed",OR(LEN(D59)=0,LEN(E59)=0)),1,0)</f>
        <v>0</v>
      </c>
      <c r="AB59" s="314" t="str">
        <f t="shared" si="23"/>
        <v/>
      </c>
    </row>
    <row r="60" spans="1:28" s="170" customFormat="1" ht="20.25">
      <c r="A60" s="155"/>
      <c r="B60" s="304"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0"/>
      <c r="L60" s="150"/>
      <c r="M60" s="150"/>
      <c r="N60" s="150"/>
      <c r="O60" s="150"/>
      <c r="P60" s="209"/>
      <c r="Q60" s="151"/>
      <c r="R60" s="149" t="str">
        <f ca="1">IF(ISERROR($V60),"",OFFSET('Smelter Look-up'!$C$4,$V60-4,0)&amp;"")</f>
        <v/>
      </c>
      <c r="S60" s="155" t="str">
        <f t="shared" ref="S60:S123" ca="1" si="28">IF(B60="","",IF(ISERROR(MATCH($E60,CL,0)),"Unknown",INDIRECT("'C'!$A$"&amp;MATCH($E60,CL,0)+1)))</f>
        <v/>
      </c>
      <c r="T60" s="155" t="str">
        <f ca="1">IF(B60="","",IF(ISERROR(MATCH($J60,SorP!$B$1:$B$6226,0)),"",INDIRECT("'SorP'!$A$"&amp;MATCH($S60&amp;$J60,SorP!C:C,0))))</f>
        <v/>
      </c>
      <c r="U60" s="168"/>
      <c r="V60" s="169" t="e">
        <f>IF(C60="",NA(),MATCH($B60&amp;$C60,'Smelter Look-up'!$J:$J,0))</f>
        <v>#N/A</v>
      </c>
      <c r="X60" s="170">
        <f t="shared" ca="1" si="27"/>
        <v>0</v>
      </c>
      <c r="AB60" s="314" t="str">
        <f t="shared" si="23"/>
        <v/>
      </c>
    </row>
    <row r="61" spans="1:28" s="170" customFormat="1" ht="20.25">
      <c r="A61" s="155"/>
      <c r="B61" s="304"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0"/>
      <c r="L61" s="150"/>
      <c r="M61" s="150"/>
      <c r="N61" s="150"/>
      <c r="O61" s="150"/>
      <c r="P61" s="209"/>
      <c r="Q61" s="151"/>
      <c r="R61" s="149" t="str">
        <f ca="1">IF(ISERROR($V61),"",OFFSET('Smelter Look-up'!$C$4,$V61-4,0)&amp;"")</f>
        <v/>
      </c>
      <c r="S61" s="155" t="str">
        <f t="shared" ca="1" si="28"/>
        <v/>
      </c>
      <c r="T61" s="155" t="str">
        <f ca="1">IF(B61="","",IF(ISERROR(MATCH($J61,SorP!$B$1:$B$6226,0)),"",INDIRECT("'SorP'!$A$"&amp;MATCH($S61&amp;$J61,SorP!C:C,0))))</f>
        <v/>
      </c>
      <c r="U61" s="168"/>
      <c r="V61" s="169" t="e">
        <f>IF(C61="",NA(),MATCH($B61&amp;$C61,'Smelter Look-up'!$J:$J,0))</f>
        <v>#N/A</v>
      </c>
      <c r="X61" s="170">
        <f t="shared" ca="1" si="27"/>
        <v>0</v>
      </c>
      <c r="AB61" s="314" t="str">
        <f t="shared" si="23"/>
        <v/>
      </c>
    </row>
    <row r="62" spans="1:28" s="170" customFormat="1" ht="20.25">
      <c r="A62" s="155"/>
      <c r="B62" s="304"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0"/>
      <c r="L62" s="150"/>
      <c r="M62" s="150"/>
      <c r="N62" s="150"/>
      <c r="O62" s="150"/>
      <c r="P62" s="209"/>
      <c r="Q62" s="151"/>
      <c r="R62" s="149" t="str">
        <f ca="1">IF(ISERROR($V62),"",OFFSET('Smelter Look-up'!$C$4,$V62-4,0)&amp;"")</f>
        <v/>
      </c>
      <c r="S62" s="155" t="str">
        <f t="shared" ca="1" si="28"/>
        <v/>
      </c>
      <c r="T62" s="155" t="str">
        <f ca="1">IF(B62="","",IF(ISERROR(MATCH($J62,SorP!$B$1:$B$6226,0)),"",INDIRECT("'SorP'!$A$"&amp;MATCH($S62&amp;$J62,SorP!C:C,0))))</f>
        <v/>
      </c>
      <c r="U62" s="168"/>
      <c r="V62" s="169" t="e">
        <f>IF(C62="",NA(),MATCH($B62&amp;$C62,'Smelter Look-up'!$J:$J,0))</f>
        <v>#N/A</v>
      </c>
      <c r="X62" s="170">
        <f t="shared" ca="1" si="27"/>
        <v>0</v>
      </c>
      <c r="AB62" s="314" t="str">
        <f t="shared" si="23"/>
        <v/>
      </c>
    </row>
    <row r="63" spans="1:28" s="170" customFormat="1" ht="20.25">
      <c r="A63" s="155"/>
      <c r="B63" s="304"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0"/>
      <c r="L63" s="150"/>
      <c r="M63" s="150"/>
      <c r="N63" s="150"/>
      <c r="O63" s="150"/>
      <c r="P63" s="209"/>
      <c r="Q63" s="151"/>
      <c r="R63" s="149" t="str">
        <f ca="1">IF(ISERROR($V63),"",OFFSET('Smelter Look-up'!$C$4,$V63-4,0)&amp;"")</f>
        <v/>
      </c>
      <c r="S63" s="155" t="str">
        <f t="shared" ca="1" si="28"/>
        <v/>
      </c>
      <c r="T63" s="155" t="str">
        <f ca="1">IF(B63="","",IF(ISERROR(MATCH($J63,SorP!$B$1:$B$6226,0)),"",INDIRECT("'SorP'!$A$"&amp;MATCH($S63&amp;$J63,SorP!C:C,0))))</f>
        <v/>
      </c>
      <c r="U63" s="168"/>
      <c r="V63" s="169" t="e">
        <f>IF(C63="",NA(),MATCH($B63&amp;$C63,'Smelter Look-up'!$J:$J,0))</f>
        <v>#N/A</v>
      </c>
      <c r="X63" s="170">
        <f t="shared" ca="1" si="27"/>
        <v>0</v>
      </c>
      <c r="AB63" s="314" t="str">
        <f t="shared" si="23"/>
        <v/>
      </c>
    </row>
    <row r="64" spans="1:28" s="170" customFormat="1" ht="20.25">
      <c r="A64" s="155"/>
      <c r="B64" s="304"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ca="1" si="28"/>
        <v/>
      </c>
      <c r="T64" s="155" t="str">
        <f ca="1">IF(B64="","",IF(ISERROR(MATCH($J64,SorP!$B$1:$B$6226,0)),"",INDIRECT("'SorP'!$A$"&amp;MATCH($S64&amp;$J64,SorP!C:C,0))))</f>
        <v/>
      </c>
      <c r="U64" s="168"/>
      <c r="V64" s="169" t="e">
        <f>IF(C64="",NA(),MATCH($B64&amp;$C64,'Smelter Look-up'!$J:$J,0))</f>
        <v>#N/A</v>
      </c>
      <c r="X64" s="170">
        <f t="shared" ca="1" si="27"/>
        <v>0</v>
      </c>
      <c r="AB64" s="314" t="str">
        <f t="shared" si="23"/>
        <v/>
      </c>
    </row>
    <row r="65" spans="1:28" s="170" customFormat="1" ht="20.25">
      <c r="A65" s="155"/>
      <c r="B65" s="304"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28"/>
        <v/>
      </c>
      <c r="T65" s="155" t="str">
        <f ca="1">IF(B65="","",IF(ISERROR(MATCH($J65,SorP!$B$1:$B$6226,0)),"",INDIRECT("'SorP'!$A$"&amp;MATCH($S65&amp;$J65,SorP!C:C,0))))</f>
        <v/>
      </c>
      <c r="U65" s="168"/>
      <c r="V65" s="169" t="e">
        <f>IF(C65="",NA(),MATCH($B65&amp;$C65,'Smelter Look-up'!$J:$J,0))</f>
        <v>#N/A</v>
      </c>
      <c r="X65" s="170">
        <f t="shared" ca="1" si="27"/>
        <v>0</v>
      </c>
      <c r="AB65" s="314" t="str">
        <f t="shared" si="23"/>
        <v/>
      </c>
    </row>
    <row r="66" spans="1:28" s="170" customFormat="1" ht="20.25">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28"/>
        <v/>
      </c>
      <c r="T66" s="155" t="str">
        <f ca="1">IF(B66="","",IF(ISERROR(MATCH($J66,SorP!$B$1:$B$6226,0)),"",INDIRECT("'SorP'!$A$"&amp;MATCH($S66&amp;$J66,SorP!C:C,0))))</f>
        <v/>
      </c>
      <c r="U66" s="168"/>
      <c r="V66" s="169" t="e">
        <f>IF(C66="",NA(),MATCH($B66&amp;$C66,'Smelter Look-up'!$J:$J,0))</f>
        <v>#N/A</v>
      </c>
      <c r="X66" s="170">
        <f t="shared" ca="1" si="27"/>
        <v>0</v>
      </c>
      <c r="AB66" s="314" t="str">
        <f t="shared" ref="AB66:AB129" si="29">IF(C66="","",B66)</f>
        <v/>
      </c>
    </row>
    <row r="67" spans="1:28" s="170" customFormat="1" ht="20.25">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28"/>
        <v/>
      </c>
      <c r="T67" s="155" t="str">
        <f ca="1">IF(B67="","",IF(ISERROR(MATCH($J67,SorP!$B$1:$B$6226,0)),"",INDIRECT("'SorP'!$A$"&amp;MATCH($S67&amp;$J67,SorP!C:C,0))))</f>
        <v/>
      </c>
      <c r="U67" s="168"/>
      <c r="V67" s="169" t="e">
        <f>IF(C67="",NA(),MATCH($B67&amp;$C67,'Smelter Look-up'!$J:$J,0))</f>
        <v>#N/A</v>
      </c>
      <c r="X67" s="170">
        <f t="shared" ca="1" si="27"/>
        <v>0</v>
      </c>
      <c r="AB67" s="314" t="str">
        <f t="shared" si="29"/>
        <v/>
      </c>
    </row>
    <row r="68" spans="1:28" s="170" customFormat="1" ht="20.25">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28"/>
        <v/>
      </c>
      <c r="T68" s="155" t="str">
        <f ca="1">IF(B68="","",IF(ISERROR(MATCH($J68,SorP!$B$1:$B$6226,0)),"",INDIRECT("'SorP'!$A$"&amp;MATCH($S68&amp;$J68,SorP!C:C,0))))</f>
        <v/>
      </c>
      <c r="U68" s="168"/>
      <c r="V68" s="169" t="e">
        <f>IF(C68="",NA(),MATCH($B68&amp;$C68,'Smelter Look-up'!$J:$J,0))</f>
        <v>#N/A</v>
      </c>
      <c r="X68" s="170">
        <f t="shared" ca="1" si="27"/>
        <v>0</v>
      </c>
      <c r="AB68" s="314" t="str">
        <f t="shared" si="29"/>
        <v/>
      </c>
    </row>
    <row r="69" spans="1:28" s="170" customFormat="1" ht="20.25">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28"/>
        <v/>
      </c>
      <c r="T69" s="155" t="str">
        <f ca="1">IF(B69="","",IF(ISERROR(MATCH($J69,SorP!$B$1:$B$6226,0)),"",INDIRECT("'SorP'!$A$"&amp;MATCH($S69&amp;$J69,SorP!C:C,0))))</f>
        <v/>
      </c>
      <c r="U69" s="168"/>
      <c r="V69" s="169" t="e">
        <f>IF(C69="",NA(),MATCH($B69&amp;$C69,'Smelter Look-up'!$J:$J,0))</f>
        <v>#N/A</v>
      </c>
      <c r="X69" s="170">
        <f t="shared" ca="1" si="27"/>
        <v>0</v>
      </c>
      <c r="AB69" s="314" t="str">
        <f t="shared" si="29"/>
        <v/>
      </c>
    </row>
    <row r="70" spans="1:28" s="170" customFormat="1" ht="20.25">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28"/>
        <v/>
      </c>
      <c r="T70" s="155" t="str">
        <f ca="1">IF(B70="","",IF(ISERROR(MATCH($J70,SorP!$B$1:$B$6226,0)),"",INDIRECT("'SorP'!$A$"&amp;MATCH($S70&amp;$J70,SorP!C:C,0))))</f>
        <v/>
      </c>
      <c r="U70" s="168"/>
      <c r="V70" s="169" t="e">
        <f>IF(C70="",NA(),MATCH($B70&amp;$C70,'Smelter Look-up'!$J:$J,0))</f>
        <v>#N/A</v>
      </c>
      <c r="X70" s="170">
        <f t="shared" ca="1" si="27"/>
        <v>0</v>
      </c>
      <c r="AB70" s="314" t="str">
        <f t="shared" si="29"/>
        <v/>
      </c>
    </row>
    <row r="71" spans="1:28" s="170" customFormat="1" ht="20.25">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28"/>
        <v/>
      </c>
      <c r="T71" s="155" t="str">
        <f ca="1">IF(B71="","",IF(ISERROR(MATCH($J71,SorP!$B$1:$B$6226,0)),"",INDIRECT("'SorP'!$A$"&amp;MATCH($S71&amp;$J71,SorP!C:C,0))))</f>
        <v/>
      </c>
      <c r="U71" s="168"/>
      <c r="V71" s="169" t="e">
        <f>IF(C71="",NA(),MATCH($B71&amp;$C71,'Smelter Look-up'!$J:$J,0))</f>
        <v>#N/A</v>
      </c>
      <c r="X71" s="170">
        <f t="shared" ca="1" si="27"/>
        <v>0</v>
      </c>
      <c r="AB71" s="314" t="str">
        <f t="shared" si="29"/>
        <v/>
      </c>
    </row>
    <row r="72" spans="1:28" s="170" customFormat="1" ht="20.25">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28"/>
        <v/>
      </c>
      <c r="T72" s="155" t="str">
        <f ca="1">IF(B72="","",IF(ISERROR(MATCH($J72,SorP!$B$1:$B$6226,0)),"",INDIRECT("'SorP'!$A$"&amp;MATCH($S72&amp;$J72,SorP!C:C,0))))</f>
        <v/>
      </c>
      <c r="U72" s="168"/>
      <c r="V72" s="169" t="e">
        <f>IF(C72="",NA(),MATCH($B72&amp;$C72,'Smelter Look-up'!$J:$J,0))</f>
        <v>#N/A</v>
      </c>
      <c r="X72" s="170">
        <f t="shared" ca="1" si="27"/>
        <v>0</v>
      </c>
      <c r="AB72" s="314" t="str">
        <f t="shared" si="29"/>
        <v/>
      </c>
    </row>
    <row r="73" spans="1:28" s="170" customFormat="1" ht="20.25">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28"/>
        <v/>
      </c>
      <c r="T73" s="155" t="str">
        <f ca="1">IF(B73="","",IF(ISERROR(MATCH($J73,SorP!$B$1:$B$6226,0)),"",INDIRECT("'SorP'!$A$"&amp;MATCH($S73&amp;$J73,SorP!C:C,0))))</f>
        <v/>
      </c>
      <c r="U73" s="168"/>
      <c r="V73" s="169" t="e">
        <f>IF(C73="",NA(),MATCH($B73&amp;$C73,'Smelter Look-up'!$J:$J,0))</f>
        <v>#N/A</v>
      </c>
      <c r="X73" s="170">
        <f t="shared" ca="1" si="27"/>
        <v>0</v>
      </c>
      <c r="AB73" s="314" t="str">
        <f t="shared" si="29"/>
        <v/>
      </c>
    </row>
    <row r="74" spans="1:28" s="170" customFormat="1" ht="20.25">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28"/>
        <v/>
      </c>
      <c r="T74" s="155" t="str">
        <f ca="1">IF(B74="","",IF(ISERROR(MATCH($J74,SorP!$B$1:$B$6226,0)),"",INDIRECT("'SorP'!$A$"&amp;MATCH($S74&amp;$J74,SorP!C:C,0))))</f>
        <v/>
      </c>
      <c r="U74" s="168"/>
      <c r="V74" s="169" t="e">
        <f>IF(C74="",NA(),MATCH($B74&amp;$C74,'Smelter Look-up'!$J:$J,0))</f>
        <v>#N/A</v>
      </c>
      <c r="X74" s="170">
        <f t="shared" ca="1" si="27"/>
        <v>0</v>
      </c>
      <c r="AB74" s="314" t="str">
        <f t="shared" si="29"/>
        <v/>
      </c>
    </row>
    <row r="75" spans="1:28" s="170" customFormat="1" ht="20.25">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28"/>
        <v/>
      </c>
      <c r="T75" s="155" t="str">
        <f ca="1">IF(B75="","",IF(ISERROR(MATCH($J75,SorP!$B$1:$B$6226,0)),"",INDIRECT("'SorP'!$A$"&amp;MATCH($S75&amp;$J75,SorP!C:C,0))))</f>
        <v/>
      </c>
      <c r="U75" s="168"/>
      <c r="V75" s="169" t="e">
        <f>IF(C75="",NA(),MATCH($B75&amp;$C75,'Smelter Look-up'!$J:$J,0))</f>
        <v>#N/A</v>
      </c>
      <c r="X75" s="170">
        <f t="shared" ca="1" si="27"/>
        <v>0</v>
      </c>
      <c r="AB75" s="314" t="str">
        <f t="shared" si="29"/>
        <v/>
      </c>
    </row>
    <row r="76" spans="1:28" s="170" customFormat="1" ht="20.25">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28"/>
        <v/>
      </c>
      <c r="T76" s="155" t="str">
        <f ca="1">IF(B76="","",IF(ISERROR(MATCH($J76,SorP!$B$1:$B$6226,0)),"",INDIRECT("'SorP'!$A$"&amp;MATCH($S76&amp;$J76,SorP!C:C,0))))</f>
        <v/>
      </c>
      <c r="U76" s="168"/>
      <c r="V76" s="169" t="e">
        <f>IF(C76="",NA(),MATCH($B76&amp;$C76,'Smelter Look-up'!$J:$J,0))</f>
        <v>#N/A</v>
      </c>
      <c r="X76" s="170">
        <f t="shared" ca="1" si="27"/>
        <v>0</v>
      </c>
      <c r="AB76" s="314" t="str">
        <f t="shared" si="29"/>
        <v/>
      </c>
    </row>
    <row r="77" spans="1:28" s="170" customFormat="1" ht="20.25">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28"/>
        <v/>
      </c>
      <c r="T77" s="155" t="str">
        <f ca="1">IF(B77="","",IF(ISERROR(MATCH($J77,SorP!$B$1:$B$6226,0)),"",INDIRECT("'SorP'!$A$"&amp;MATCH($S77&amp;$J77,SorP!C:C,0))))</f>
        <v/>
      </c>
      <c r="U77" s="168"/>
      <c r="V77" s="169" t="e">
        <f>IF(C77="",NA(),MATCH($B77&amp;$C77,'Smelter Look-up'!$J:$J,0))</f>
        <v>#N/A</v>
      </c>
      <c r="X77" s="170">
        <f t="shared" ca="1" si="27"/>
        <v>0</v>
      </c>
      <c r="AB77" s="314" t="str">
        <f t="shared" si="29"/>
        <v/>
      </c>
    </row>
    <row r="78" spans="1:28" s="170" customFormat="1" ht="20.25">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28"/>
        <v/>
      </c>
      <c r="T78" s="155" t="str">
        <f ca="1">IF(B78="","",IF(ISERROR(MATCH($J78,SorP!$B$1:$B$6226,0)),"",INDIRECT("'SorP'!$A$"&amp;MATCH($S78&amp;$J78,SorP!C:C,0))))</f>
        <v/>
      </c>
      <c r="U78" s="168"/>
      <c r="V78" s="169" t="e">
        <f>IF(C78="",NA(),MATCH($B78&amp;$C78,'Smelter Look-up'!$J:$J,0))</f>
        <v>#N/A</v>
      </c>
      <c r="X78" s="170">
        <f t="shared" ca="1" si="27"/>
        <v>0</v>
      </c>
      <c r="AB78" s="314" t="str">
        <f t="shared" si="29"/>
        <v/>
      </c>
    </row>
    <row r="79" spans="1:28" s="170" customFormat="1" ht="20.25">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28"/>
        <v/>
      </c>
      <c r="T79" s="155" t="str">
        <f ca="1">IF(B79="","",IF(ISERROR(MATCH($J79,SorP!$B$1:$B$6226,0)),"",INDIRECT("'SorP'!$A$"&amp;MATCH($S79&amp;$J79,SorP!C:C,0))))</f>
        <v/>
      </c>
      <c r="U79" s="168"/>
      <c r="V79" s="169" t="e">
        <f>IF(C79="",NA(),MATCH($B79&amp;$C79,'Smelter Look-up'!$J:$J,0))</f>
        <v>#N/A</v>
      </c>
      <c r="X79" s="170">
        <f t="shared" ca="1" si="27"/>
        <v>0</v>
      </c>
      <c r="AB79" s="314" t="str">
        <f t="shared" si="29"/>
        <v/>
      </c>
    </row>
    <row r="80" spans="1:28" s="170" customFormat="1" ht="20.25">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28"/>
        <v/>
      </c>
      <c r="T80" s="155" t="str">
        <f ca="1">IF(B80="","",IF(ISERROR(MATCH($J80,SorP!$B$1:$B$6226,0)),"",INDIRECT("'SorP'!$A$"&amp;MATCH($S80&amp;$J80,SorP!C:C,0))))</f>
        <v/>
      </c>
      <c r="U80" s="168"/>
      <c r="V80" s="169" t="e">
        <f>IF(C80="",NA(),MATCH($B80&amp;$C80,'Smelter Look-up'!$J:$J,0))</f>
        <v>#N/A</v>
      </c>
      <c r="X80" s="170">
        <f t="shared" ca="1" si="27"/>
        <v>0</v>
      </c>
      <c r="AB80" s="314" t="str">
        <f t="shared" si="29"/>
        <v/>
      </c>
    </row>
    <row r="81" spans="1:28" s="170" customFormat="1" ht="20.25">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28"/>
        <v/>
      </c>
      <c r="T81" s="155" t="str">
        <f ca="1">IF(B81="","",IF(ISERROR(MATCH($J81,SorP!$B$1:$B$6226,0)),"",INDIRECT("'SorP'!$A$"&amp;MATCH($S81&amp;$J81,SorP!C:C,0))))</f>
        <v/>
      </c>
      <c r="U81" s="168"/>
      <c r="V81" s="169" t="e">
        <f>IF(C81="",NA(),MATCH($B81&amp;$C81,'Smelter Look-up'!$J:$J,0))</f>
        <v>#N/A</v>
      </c>
      <c r="X81" s="170">
        <f t="shared" ca="1" si="27"/>
        <v>0</v>
      </c>
      <c r="AB81" s="314" t="str">
        <f t="shared" si="29"/>
        <v/>
      </c>
    </row>
    <row r="82" spans="1:28" s="170" customFormat="1" ht="20.25">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28"/>
        <v/>
      </c>
      <c r="T82" s="155" t="str">
        <f ca="1">IF(B82="","",IF(ISERROR(MATCH($J82,SorP!$B$1:$B$6226,0)),"",INDIRECT("'SorP'!$A$"&amp;MATCH($S82&amp;$J82,SorP!C:C,0))))</f>
        <v/>
      </c>
      <c r="U82" s="168"/>
      <c r="V82" s="169" t="e">
        <f>IF(C82="",NA(),MATCH($B82&amp;$C82,'Smelter Look-up'!$J:$J,0))</f>
        <v>#N/A</v>
      </c>
      <c r="X82" s="170">
        <f t="shared" ca="1" si="27"/>
        <v>0</v>
      </c>
      <c r="AB82" s="314" t="str">
        <f t="shared" si="29"/>
        <v/>
      </c>
    </row>
    <row r="83" spans="1:28" s="170" customFormat="1" ht="20.25">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28"/>
        <v/>
      </c>
      <c r="T83" s="155" t="str">
        <f ca="1">IF(B83="","",IF(ISERROR(MATCH($J83,SorP!$B$1:$B$6226,0)),"",INDIRECT("'SorP'!$A$"&amp;MATCH($S83&amp;$J83,SorP!C:C,0))))</f>
        <v/>
      </c>
      <c r="U83" s="168"/>
      <c r="V83" s="169" t="e">
        <f>IF(C83="",NA(),MATCH($B83&amp;$C83,'Smelter Look-up'!$J:$J,0))</f>
        <v>#N/A</v>
      </c>
      <c r="X83" s="170">
        <f t="shared" ca="1" si="27"/>
        <v>0</v>
      </c>
      <c r="AB83" s="314" t="str">
        <f t="shared" si="29"/>
        <v/>
      </c>
    </row>
    <row r="84" spans="1:28" s="170" customFormat="1" ht="20.25">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28"/>
        <v/>
      </c>
      <c r="T84" s="155" t="str">
        <f ca="1">IF(B84="","",IF(ISERROR(MATCH($J84,SorP!$B$1:$B$6226,0)),"",INDIRECT("'SorP'!$A$"&amp;MATCH($S84&amp;$J84,SorP!C:C,0))))</f>
        <v/>
      </c>
      <c r="U84" s="168"/>
      <c r="V84" s="169" t="e">
        <f>IF(C84="",NA(),MATCH($B84&amp;$C84,'Smelter Look-up'!$J:$J,0))</f>
        <v>#N/A</v>
      </c>
      <c r="X84" s="170">
        <f t="shared" ca="1" si="27"/>
        <v>0</v>
      </c>
      <c r="AB84" s="314" t="str">
        <f t="shared" si="29"/>
        <v/>
      </c>
    </row>
    <row r="85" spans="1:28" s="170" customFormat="1" ht="20.25">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28"/>
        <v/>
      </c>
      <c r="T85" s="155" t="str">
        <f ca="1">IF(B85="","",IF(ISERROR(MATCH($J85,SorP!$B$1:$B$6226,0)),"",INDIRECT("'SorP'!$A$"&amp;MATCH($S85&amp;$J85,SorP!C:C,0))))</f>
        <v/>
      </c>
      <c r="U85" s="168"/>
      <c r="V85" s="169" t="e">
        <f>IF(C85="",NA(),MATCH($B85&amp;$C85,'Smelter Look-up'!$J:$J,0))</f>
        <v>#N/A</v>
      </c>
      <c r="X85" s="170">
        <f t="shared" ca="1" si="27"/>
        <v>0</v>
      </c>
      <c r="AB85" s="314" t="str">
        <f t="shared" si="29"/>
        <v/>
      </c>
    </row>
    <row r="86" spans="1:28" s="170" customFormat="1" ht="20.25">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28"/>
        <v/>
      </c>
      <c r="T86" s="155" t="str">
        <f ca="1">IF(B86="","",IF(ISERROR(MATCH($J86,SorP!$B$1:$B$6226,0)),"",INDIRECT("'SorP'!$A$"&amp;MATCH($S86&amp;$J86,SorP!C:C,0))))</f>
        <v/>
      </c>
      <c r="U86" s="168"/>
      <c r="V86" s="169" t="e">
        <f>IF(C86="",NA(),MATCH($B86&amp;$C86,'Smelter Look-up'!$J:$J,0))</f>
        <v>#N/A</v>
      </c>
      <c r="X86" s="170">
        <f t="shared" ca="1" si="27"/>
        <v>0</v>
      </c>
      <c r="AB86" s="314" t="str">
        <f t="shared" si="29"/>
        <v/>
      </c>
    </row>
    <row r="87" spans="1:28" s="170" customFormat="1" ht="20.25">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28"/>
        <v/>
      </c>
      <c r="T87" s="155" t="str">
        <f ca="1">IF(B87="","",IF(ISERROR(MATCH($J87,SorP!$B$1:$B$6226,0)),"",INDIRECT("'SorP'!$A$"&amp;MATCH($S87&amp;$J87,SorP!C:C,0))))</f>
        <v/>
      </c>
      <c r="U87" s="168"/>
      <c r="V87" s="169" t="e">
        <f>IF(C87="",NA(),MATCH($B87&amp;$C87,'Smelter Look-up'!$J:$J,0))</f>
        <v>#N/A</v>
      </c>
      <c r="X87" s="170">
        <f t="shared" ca="1" si="27"/>
        <v>0</v>
      </c>
      <c r="AB87" s="314" t="str">
        <f t="shared" si="29"/>
        <v/>
      </c>
    </row>
    <row r="88" spans="1:28" s="170" customFormat="1" ht="20.25">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28"/>
        <v/>
      </c>
      <c r="T88" s="155" t="str">
        <f ca="1">IF(B88="","",IF(ISERROR(MATCH($J88,SorP!$B$1:$B$6226,0)),"",INDIRECT("'SorP'!$A$"&amp;MATCH($S88&amp;$J88,SorP!C:C,0))))</f>
        <v/>
      </c>
      <c r="U88" s="168"/>
      <c r="V88" s="169" t="e">
        <f>IF(C88="",NA(),MATCH($B88&amp;$C88,'Smelter Look-up'!$J:$J,0))</f>
        <v>#N/A</v>
      </c>
      <c r="X88" s="170">
        <f t="shared" ca="1" si="27"/>
        <v>0</v>
      </c>
      <c r="AB88" s="314" t="str">
        <f t="shared" si="29"/>
        <v/>
      </c>
    </row>
    <row r="89" spans="1:28" s="170" customFormat="1" ht="20.25">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28"/>
        <v/>
      </c>
      <c r="T89" s="155" t="str">
        <f ca="1">IF(B89="","",IF(ISERROR(MATCH($J89,SorP!$B$1:$B$6226,0)),"",INDIRECT("'SorP'!$A$"&amp;MATCH($S89&amp;$J89,SorP!C:C,0))))</f>
        <v/>
      </c>
      <c r="U89" s="168"/>
      <c r="V89" s="169" t="e">
        <f>IF(C89="",NA(),MATCH($B89&amp;$C89,'Smelter Look-up'!$J:$J,0))</f>
        <v>#N/A</v>
      </c>
      <c r="X89" s="170">
        <f t="shared" ca="1" si="27"/>
        <v>0</v>
      </c>
      <c r="AB89" s="314" t="str">
        <f t="shared" si="29"/>
        <v/>
      </c>
    </row>
    <row r="90" spans="1:28" s="170" customFormat="1" ht="20.25">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28"/>
        <v/>
      </c>
      <c r="T90" s="155" t="str">
        <f ca="1">IF(B90="","",IF(ISERROR(MATCH($J90,SorP!$B$1:$B$6226,0)),"",INDIRECT("'SorP'!$A$"&amp;MATCH($S90&amp;$J90,SorP!C:C,0))))</f>
        <v/>
      </c>
      <c r="U90" s="168"/>
      <c r="V90" s="169" t="e">
        <f>IF(C90="",NA(),MATCH($B90&amp;$C90,'Smelter Look-up'!$J:$J,0))</f>
        <v>#N/A</v>
      </c>
      <c r="X90" s="170">
        <f t="shared" ca="1" si="27"/>
        <v>0</v>
      </c>
      <c r="AB90" s="314" t="str">
        <f t="shared" si="29"/>
        <v/>
      </c>
    </row>
    <row r="91" spans="1:28" s="170" customFormat="1" ht="20.25">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28"/>
        <v/>
      </c>
      <c r="T91" s="155" t="str">
        <f ca="1">IF(B91="","",IF(ISERROR(MATCH($J91,SorP!$B$1:$B$6226,0)),"",INDIRECT("'SorP'!$A$"&amp;MATCH($S91&amp;$J91,SorP!C:C,0))))</f>
        <v/>
      </c>
      <c r="U91" s="168"/>
      <c r="V91" s="169" t="e">
        <f>IF(C91="",NA(),MATCH($B91&amp;$C91,'Smelter Look-up'!$J:$J,0))</f>
        <v>#N/A</v>
      </c>
      <c r="X91" s="170">
        <f t="shared" ca="1" si="27"/>
        <v>0</v>
      </c>
      <c r="AB91" s="314" t="str">
        <f t="shared" si="29"/>
        <v/>
      </c>
    </row>
    <row r="92" spans="1:28" s="170" customFormat="1" ht="20.25">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28"/>
        <v/>
      </c>
      <c r="T92" s="155" t="str">
        <f ca="1">IF(B92="","",IF(ISERROR(MATCH($J92,SorP!$B$1:$B$6226,0)),"",INDIRECT("'SorP'!$A$"&amp;MATCH($S92&amp;$J92,SorP!C:C,0))))</f>
        <v/>
      </c>
      <c r="U92" s="168"/>
      <c r="V92" s="169" t="e">
        <f>IF(C92="",NA(),MATCH($B92&amp;$C92,'Smelter Look-up'!$J:$J,0))</f>
        <v>#N/A</v>
      </c>
      <c r="X92" s="170">
        <f t="shared" ca="1" si="27"/>
        <v>0</v>
      </c>
      <c r="AB92" s="314" t="str">
        <f t="shared" si="29"/>
        <v/>
      </c>
    </row>
    <row r="93" spans="1:28" s="170" customFormat="1" ht="20.25">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28"/>
        <v/>
      </c>
      <c r="T93" s="155" t="str">
        <f ca="1">IF(B93="","",IF(ISERROR(MATCH($J93,SorP!$B$1:$B$6226,0)),"",INDIRECT("'SorP'!$A$"&amp;MATCH($S93&amp;$J93,SorP!C:C,0))))</f>
        <v/>
      </c>
      <c r="U93" s="168"/>
      <c r="V93" s="169" t="e">
        <f>IF(C93="",NA(),MATCH($B93&amp;$C93,'Smelter Look-up'!$J:$J,0))</f>
        <v>#N/A</v>
      </c>
      <c r="X93" s="170">
        <f t="shared" ca="1" si="27"/>
        <v>0</v>
      </c>
      <c r="AB93" s="314" t="str">
        <f t="shared" si="29"/>
        <v/>
      </c>
    </row>
    <row r="94" spans="1:28" s="170" customFormat="1" ht="20.25">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28"/>
        <v/>
      </c>
      <c r="T94" s="155" t="str">
        <f ca="1">IF(B94="","",IF(ISERROR(MATCH($J94,SorP!$B$1:$B$6226,0)),"",INDIRECT("'SorP'!$A$"&amp;MATCH($S94&amp;$J94,SorP!C:C,0))))</f>
        <v/>
      </c>
      <c r="U94" s="168"/>
      <c r="V94" s="169" t="e">
        <f>IF(C94="",NA(),MATCH($B94&amp;$C94,'Smelter Look-up'!$J:$J,0))</f>
        <v>#N/A</v>
      </c>
      <c r="X94" s="170">
        <f t="shared" ca="1" si="27"/>
        <v>0</v>
      </c>
      <c r="AB94" s="314" t="str">
        <f t="shared" si="29"/>
        <v/>
      </c>
    </row>
    <row r="95" spans="1:28" s="170" customFormat="1" ht="20.25">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28"/>
        <v/>
      </c>
      <c r="T95" s="155" t="str">
        <f ca="1">IF(B95="","",IF(ISERROR(MATCH($J95,SorP!$B$1:$B$6226,0)),"",INDIRECT("'SorP'!$A$"&amp;MATCH($S95&amp;$J95,SorP!C:C,0))))</f>
        <v/>
      </c>
      <c r="U95" s="168"/>
      <c r="V95" s="169" t="e">
        <f>IF(C95="",NA(),MATCH($B95&amp;$C95,'Smelter Look-up'!$J:$J,0))</f>
        <v>#N/A</v>
      </c>
      <c r="X95" s="170">
        <f t="shared" ca="1" si="27"/>
        <v>0</v>
      </c>
      <c r="AB95" s="314" t="str">
        <f t="shared" si="29"/>
        <v/>
      </c>
    </row>
    <row r="96" spans="1:28" s="170" customFormat="1" ht="20.25">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28"/>
        <v/>
      </c>
      <c r="T96" s="155" t="str">
        <f ca="1">IF(B96="","",IF(ISERROR(MATCH($J96,SorP!$B$1:$B$6226,0)),"",INDIRECT("'SorP'!$A$"&amp;MATCH($S96&amp;$J96,SorP!C:C,0))))</f>
        <v/>
      </c>
      <c r="U96" s="168"/>
      <c r="V96" s="169" t="e">
        <f>IF(C96="",NA(),MATCH($B96&amp;$C96,'Smelter Look-up'!$J:$J,0))</f>
        <v>#N/A</v>
      </c>
      <c r="X96" s="170">
        <f t="shared" ca="1" si="27"/>
        <v>0</v>
      </c>
      <c r="AB96" s="314" t="str">
        <f t="shared" si="29"/>
        <v/>
      </c>
    </row>
    <row r="97" spans="1:28" s="170" customFormat="1" ht="20.25">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28"/>
        <v/>
      </c>
      <c r="T97" s="155" t="str">
        <f ca="1">IF(B97="","",IF(ISERROR(MATCH($J97,SorP!$B$1:$B$6226,0)),"",INDIRECT("'SorP'!$A$"&amp;MATCH($S97&amp;$J97,SorP!C:C,0))))</f>
        <v/>
      </c>
      <c r="U97" s="168"/>
      <c r="V97" s="169" t="e">
        <f>IF(C97="",NA(),MATCH($B97&amp;$C97,'Smelter Look-up'!$J:$J,0))</f>
        <v>#N/A</v>
      </c>
      <c r="X97" s="170">
        <f t="shared" ca="1" si="27"/>
        <v>0</v>
      </c>
      <c r="AB97" s="314" t="str">
        <f t="shared" si="29"/>
        <v/>
      </c>
    </row>
    <row r="98" spans="1:28" s="170" customFormat="1" ht="20.25">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28"/>
        <v/>
      </c>
      <c r="T98" s="155" t="str">
        <f ca="1">IF(B98="","",IF(ISERROR(MATCH($J98,SorP!$B$1:$B$6226,0)),"",INDIRECT("'SorP'!$A$"&amp;MATCH($S98&amp;$J98,SorP!C:C,0))))</f>
        <v/>
      </c>
      <c r="U98" s="168"/>
      <c r="V98" s="169" t="e">
        <f>IF(C98="",NA(),MATCH($B98&amp;$C98,'Smelter Look-up'!$J:$J,0))</f>
        <v>#N/A</v>
      </c>
      <c r="X98" s="170">
        <f t="shared" ca="1" si="27"/>
        <v>0</v>
      </c>
      <c r="AB98" s="314" t="str">
        <f t="shared" si="29"/>
        <v/>
      </c>
    </row>
    <row r="99" spans="1:28" s="170" customFormat="1" ht="20.25">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28"/>
        <v/>
      </c>
      <c r="T99" s="155" t="str">
        <f ca="1">IF(B99="","",IF(ISERROR(MATCH($J99,SorP!$B$1:$B$6226,0)),"",INDIRECT("'SorP'!$A$"&amp;MATCH($S99&amp;$J99,SorP!C:C,0))))</f>
        <v/>
      </c>
      <c r="U99" s="168"/>
      <c r="V99" s="169" t="e">
        <f>IF(C99="",NA(),MATCH($B99&amp;$C99,'Smelter Look-up'!$J:$J,0))</f>
        <v>#N/A</v>
      </c>
      <c r="X99" s="170">
        <f t="shared" ca="1" si="27"/>
        <v>0</v>
      </c>
      <c r="AB99" s="314" t="str">
        <f t="shared" si="29"/>
        <v/>
      </c>
    </row>
    <row r="100" spans="1:28" s="170" customFormat="1" ht="20.25">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28"/>
        <v/>
      </c>
      <c r="T100" s="155" t="str">
        <f ca="1">IF(B100="","",IF(ISERROR(MATCH($J100,SorP!$B$1:$B$6226,0)),"",INDIRECT("'SorP'!$A$"&amp;MATCH($S100&amp;$J100,SorP!C:C,0))))</f>
        <v/>
      </c>
      <c r="U100" s="168"/>
      <c r="V100" s="169" t="e">
        <f>IF(C100="",NA(),MATCH($B100&amp;$C100,'Smelter Look-up'!$J:$J,0))</f>
        <v>#N/A</v>
      </c>
      <c r="X100" s="170">
        <f t="shared" ca="1" si="27"/>
        <v>0</v>
      </c>
      <c r="AB100" s="314" t="str">
        <f t="shared" si="29"/>
        <v/>
      </c>
    </row>
    <row r="101" spans="1:28" s="170" customFormat="1" ht="20.25">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28"/>
        <v/>
      </c>
      <c r="T101" s="155" t="str">
        <f ca="1">IF(B101="","",IF(ISERROR(MATCH($J101,SorP!$B$1:$B$6226,0)),"",INDIRECT("'SorP'!$A$"&amp;MATCH($S101&amp;$J101,SorP!C:C,0))))</f>
        <v/>
      </c>
      <c r="U101" s="168"/>
      <c r="V101" s="169" t="e">
        <f>IF(C101="",NA(),MATCH($B101&amp;$C101,'Smelter Look-up'!$J:$J,0))</f>
        <v>#N/A</v>
      </c>
      <c r="X101" s="170">
        <f t="shared" ca="1" si="27"/>
        <v>0</v>
      </c>
      <c r="AB101" s="314" t="str">
        <f t="shared" si="29"/>
        <v/>
      </c>
    </row>
    <row r="102" spans="1:28" s="170" customFormat="1" ht="20.25">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28"/>
        <v/>
      </c>
      <c r="T102" s="155" t="str">
        <f ca="1">IF(B102="","",IF(ISERROR(MATCH($J102,SorP!$B$1:$B$6226,0)),"",INDIRECT("'SorP'!$A$"&amp;MATCH($S102&amp;$J102,SorP!C:C,0))))</f>
        <v/>
      </c>
      <c r="U102" s="168"/>
      <c r="V102" s="169" t="e">
        <f>IF(C102="",NA(),MATCH($B102&amp;$C102,'Smelter Look-up'!$J:$J,0))</f>
        <v>#N/A</v>
      </c>
      <c r="X102" s="170">
        <f t="shared" ca="1" si="27"/>
        <v>0</v>
      </c>
      <c r="AB102" s="314" t="str">
        <f t="shared" si="29"/>
        <v/>
      </c>
    </row>
    <row r="103" spans="1:28" s="170" customFormat="1" ht="20.25">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28"/>
        <v/>
      </c>
      <c r="T103" s="155" t="str">
        <f ca="1">IF(B103="","",IF(ISERROR(MATCH($J103,SorP!$B$1:$B$6226,0)),"",INDIRECT("'SorP'!$A$"&amp;MATCH($S103&amp;$J103,SorP!C:C,0))))</f>
        <v/>
      </c>
      <c r="U103" s="168"/>
      <c r="V103" s="169" t="e">
        <f>IF(C103="",NA(),MATCH($B103&amp;$C103,'Smelter Look-up'!$J:$J,0))</f>
        <v>#N/A</v>
      </c>
      <c r="X103" s="170">
        <f t="shared" ca="1" si="27"/>
        <v>0</v>
      </c>
      <c r="AB103" s="314" t="str">
        <f t="shared" si="29"/>
        <v/>
      </c>
    </row>
    <row r="104" spans="1:28" s="170" customFormat="1" ht="20.25">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28"/>
        <v/>
      </c>
      <c r="T104" s="155" t="str">
        <f ca="1">IF(B104="","",IF(ISERROR(MATCH($J104,SorP!$B$1:$B$6226,0)),"",INDIRECT("'SorP'!$A$"&amp;MATCH($S104&amp;$J104,SorP!C:C,0))))</f>
        <v/>
      </c>
      <c r="U104" s="168"/>
      <c r="V104" s="169" t="e">
        <f>IF(C104="",NA(),MATCH($B104&amp;$C104,'Smelter Look-up'!$J:$J,0))</f>
        <v>#N/A</v>
      </c>
      <c r="X104" s="170">
        <f t="shared" ca="1" si="27"/>
        <v>0</v>
      </c>
      <c r="AB104" s="314" t="str">
        <f t="shared" si="29"/>
        <v/>
      </c>
    </row>
    <row r="105" spans="1:28" s="170" customFormat="1" ht="20.25">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28"/>
        <v/>
      </c>
      <c r="T105" s="155" t="str">
        <f ca="1">IF(B105="","",IF(ISERROR(MATCH($J105,SorP!$B$1:$B$6226,0)),"",INDIRECT("'SorP'!$A$"&amp;MATCH($S105&amp;$J105,SorP!C:C,0))))</f>
        <v/>
      </c>
      <c r="U105" s="168"/>
      <c r="V105" s="169" t="e">
        <f>IF(C105="",NA(),MATCH($B105&amp;$C105,'Smelter Look-up'!$J:$J,0))</f>
        <v>#N/A</v>
      </c>
      <c r="X105" s="170">
        <f t="shared" ca="1" si="27"/>
        <v>0</v>
      </c>
      <c r="AB105" s="314" t="str">
        <f t="shared" si="29"/>
        <v/>
      </c>
    </row>
    <row r="106" spans="1:28" s="170" customFormat="1" ht="20.25">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28"/>
        <v/>
      </c>
      <c r="T106" s="155" t="str">
        <f ca="1">IF(B106="","",IF(ISERROR(MATCH($J106,SorP!$B$1:$B$6226,0)),"",INDIRECT("'SorP'!$A$"&amp;MATCH($S106&amp;$J106,SorP!C:C,0))))</f>
        <v/>
      </c>
      <c r="U106" s="168"/>
      <c r="V106" s="169" t="e">
        <f>IF(C106="",NA(),MATCH($B106&amp;$C106,'Smelter Look-up'!$J:$J,0))</f>
        <v>#N/A</v>
      </c>
      <c r="X106" s="170">
        <f t="shared" ca="1" si="27"/>
        <v>0</v>
      </c>
      <c r="AB106" s="314" t="str">
        <f t="shared" si="29"/>
        <v/>
      </c>
    </row>
    <row r="107" spans="1:28" s="170" customFormat="1" ht="20.25">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28"/>
        <v/>
      </c>
      <c r="T107" s="155" t="str">
        <f ca="1">IF(B107="","",IF(ISERROR(MATCH($J107,SorP!$B$1:$B$6226,0)),"",INDIRECT("'SorP'!$A$"&amp;MATCH($S107&amp;$J107,SorP!C:C,0))))</f>
        <v/>
      </c>
      <c r="U107" s="168"/>
      <c r="V107" s="169" t="e">
        <f>IF(C107="",NA(),MATCH($B107&amp;$C107,'Smelter Look-up'!$J:$J,0))</f>
        <v>#N/A</v>
      </c>
      <c r="X107" s="170">
        <f t="shared" ca="1" si="27"/>
        <v>0</v>
      </c>
      <c r="AB107" s="314" t="str">
        <f t="shared" si="29"/>
        <v/>
      </c>
    </row>
    <row r="108" spans="1:28" s="170" customFormat="1" ht="20.25">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28"/>
        <v/>
      </c>
      <c r="T108" s="155" t="str">
        <f ca="1">IF(B108="","",IF(ISERROR(MATCH($J108,SorP!$B$1:$B$6226,0)),"",INDIRECT("'SorP'!$A$"&amp;MATCH($S108&amp;$J108,SorP!C:C,0))))</f>
        <v/>
      </c>
      <c r="U108" s="168"/>
      <c r="V108" s="169" t="e">
        <f>IF(C108="",NA(),MATCH($B108&amp;$C108,'Smelter Look-up'!$J:$J,0))</f>
        <v>#N/A</v>
      </c>
      <c r="X108" s="170">
        <f t="shared" ca="1" si="27"/>
        <v>0</v>
      </c>
      <c r="AB108" s="314" t="str">
        <f t="shared" si="29"/>
        <v/>
      </c>
    </row>
    <row r="109" spans="1:28" s="170" customFormat="1" ht="20.25">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28"/>
        <v/>
      </c>
      <c r="T109" s="155" t="str">
        <f ca="1">IF(B109="","",IF(ISERROR(MATCH($J109,SorP!$B$1:$B$6226,0)),"",INDIRECT("'SorP'!$A$"&amp;MATCH($S109&amp;$J109,SorP!C:C,0))))</f>
        <v/>
      </c>
      <c r="U109" s="168"/>
      <c r="V109" s="169" t="e">
        <f>IF(C109="",NA(),MATCH($B109&amp;$C109,'Smelter Look-up'!$J:$J,0))</f>
        <v>#N/A</v>
      </c>
      <c r="X109" s="170">
        <f t="shared" ca="1" si="27"/>
        <v>0</v>
      </c>
      <c r="AB109" s="314" t="str">
        <f t="shared" si="29"/>
        <v/>
      </c>
    </row>
    <row r="110" spans="1:28" s="170" customFormat="1" ht="20.25">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28"/>
        <v/>
      </c>
      <c r="T110" s="155" t="str">
        <f ca="1">IF(B110="","",IF(ISERROR(MATCH($J110,SorP!$B$1:$B$6226,0)),"",INDIRECT("'SorP'!$A$"&amp;MATCH($S110&amp;$J110,SorP!C:C,0))))</f>
        <v/>
      </c>
      <c r="U110" s="168"/>
      <c r="V110" s="169" t="e">
        <f>IF(C110="",NA(),MATCH($B110&amp;$C110,'Smelter Look-up'!$J:$J,0))</f>
        <v>#N/A</v>
      </c>
      <c r="X110" s="170">
        <f t="shared" ca="1" si="27"/>
        <v>0</v>
      </c>
      <c r="AB110" s="314" t="str">
        <f t="shared" si="29"/>
        <v/>
      </c>
    </row>
    <row r="111" spans="1:28" s="170" customFormat="1" ht="20.25">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28"/>
        <v/>
      </c>
      <c r="T111" s="155" t="str">
        <f ca="1">IF(B111="","",IF(ISERROR(MATCH($J111,SorP!$B$1:$B$6226,0)),"",INDIRECT("'SorP'!$A$"&amp;MATCH($S111&amp;$J111,SorP!C:C,0))))</f>
        <v/>
      </c>
      <c r="U111" s="168"/>
      <c r="V111" s="169" t="e">
        <f>IF(C111="",NA(),MATCH($B111&amp;$C111,'Smelter Look-up'!$J:$J,0))</f>
        <v>#N/A</v>
      </c>
      <c r="X111" s="170">
        <f t="shared" ca="1" si="27"/>
        <v>0</v>
      </c>
      <c r="AB111" s="314" t="str">
        <f t="shared" si="29"/>
        <v/>
      </c>
    </row>
    <row r="112" spans="1:28" s="170" customFormat="1" ht="20.25">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28"/>
        <v/>
      </c>
      <c r="T112" s="155" t="str">
        <f ca="1">IF(B112="","",IF(ISERROR(MATCH($J112,SorP!$B$1:$B$6226,0)),"",INDIRECT("'SorP'!$A$"&amp;MATCH($S112&amp;$J112,SorP!C:C,0))))</f>
        <v/>
      </c>
      <c r="U112" s="168"/>
      <c r="V112" s="169" t="e">
        <f>IF(C112="",NA(),MATCH($B112&amp;$C112,'Smelter Look-up'!$J:$J,0))</f>
        <v>#N/A</v>
      </c>
      <c r="X112" s="170">
        <f t="shared" ca="1" si="27"/>
        <v>0</v>
      </c>
      <c r="AB112" s="314" t="str">
        <f t="shared" si="29"/>
        <v/>
      </c>
    </row>
    <row r="113" spans="1:28" s="170" customFormat="1" ht="20.25">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28"/>
        <v/>
      </c>
      <c r="T113" s="155" t="str">
        <f ca="1">IF(B113="","",IF(ISERROR(MATCH($J113,SorP!$B$1:$B$6226,0)),"",INDIRECT("'SorP'!$A$"&amp;MATCH($S113&amp;$J113,SorP!C:C,0))))</f>
        <v/>
      </c>
      <c r="U113" s="168"/>
      <c r="V113" s="169" t="e">
        <f>IF(C113="",NA(),MATCH($B113&amp;$C113,'Smelter Look-up'!$J:$J,0))</f>
        <v>#N/A</v>
      </c>
      <c r="X113" s="170">
        <f t="shared" ca="1" si="27"/>
        <v>0</v>
      </c>
      <c r="AB113" s="314" t="str">
        <f t="shared" si="29"/>
        <v/>
      </c>
    </row>
    <row r="114" spans="1:28" s="170" customFormat="1" ht="20.25">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28"/>
        <v/>
      </c>
      <c r="T114" s="155" t="str">
        <f ca="1">IF(B114="","",IF(ISERROR(MATCH($J114,SorP!$B$1:$B$6226,0)),"",INDIRECT("'SorP'!$A$"&amp;MATCH($S114&amp;$J114,SorP!C:C,0))))</f>
        <v/>
      </c>
      <c r="U114" s="168"/>
      <c r="V114" s="169" t="e">
        <f>IF(C114="",NA(),MATCH($B114&amp;$C114,'Smelter Look-up'!$J:$J,0))</f>
        <v>#N/A</v>
      </c>
      <c r="X114" s="170">
        <f t="shared" ca="1" si="27"/>
        <v>0</v>
      </c>
      <c r="AB114" s="314" t="str">
        <f t="shared" si="29"/>
        <v/>
      </c>
    </row>
    <row r="115" spans="1:28" s="170" customFormat="1" ht="20.25">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28"/>
        <v/>
      </c>
      <c r="T115" s="155" t="str">
        <f ca="1">IF(B115="","",IF(ISERROR(MATCH($J115,SorP!$B$1:$B$6226,0)),"",INDIRECT("'SorP'!$A$"&amp;MATCH($S115&amp;$J115,SorP!C:C,0))))</f>
        <v/>
      </c>
      <c r="U115" s="168"/>
      <c r="V115" s="169" t="e">
        <f>IF(C115="",NA(),MATCH($B115&amp;$C115,'Smelter Look-up'!$J:$J,0))</f>
        <v>#N/A</v>
      </c>
      <c r="X115" s="170">
        <f t="shared" ca="1" si="27"/>
        <v>0</v>
      </c>
      <c r="AB115" s="314" t="str">
        <f t="shared" si="29"/>
        <v/>
      </c>
    </row>
    <row r="116" spans="1:28" s="170" customFormat="1" ht="20.25">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28"/>
        <v/>
      </c>
      <c r="T116" s="155" t="str">
        <f ca="1">IF(B116="","",IF(ISERROR(MATCH($J116,SorP!$B$1:$B$6226,0)),"",INDIRECT("'SorP'!$A$"&amp;MATCH($S116&amp;$J116,SorP!C:C,0))))</f>
        <v/>
      </c>
      <c r="U116" s="168"/>
      <c r="V116" s="169" t="e">
        <f>IF(C116="",NA(),MATCH($B116&amp;$C116,'Smelter Look-up'!$J:$J,0))</f>
        <v>#N/A</v>
      </c>
      <c r="X116" s="170">
        <f t="shared" ca="1" si="27"/>
        <v>0</v>
      </c>
      <c r="AB116" s="314" t="str">
        <f t="shared" si="29"/>
        <v/>
      </c>
    </row>
    <row r="117" spans="1:28" s="170" customFormat="1" ht="20.25">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28"/>
        <v/>
      </c>
      <c r="T117" s="155" t="str">
        <f ca="1">IF(B117="","",IF(ISERROR(MATCH($J117,SorP!$B$1:$B$6226,0)),"",INDIRECT("'SorP'!$A$"&amp;MATCH($S117&amp;$J117,SorP!C:C,0))))</f>
        <v/>
      </c>
      <c r="U117" s="168"/>
      <c r="V117" s="169" t="e">
        <f>IF(C117="",NA(),MATCH($B117&amp;$C117,'Smelter Look-up'!$J:$J,0))</f>
        <v>#N/A</v>
      </c>
      <c r="X117" s="170">
        <f t="shared" ca="1" si="27"/>
        <v>0</v>
      </c>
      <c r="AB117" s="314" t="str">
        <f t="shared" si="29"/>
        <v/>
      </c>
    </row>
    <row r="118" spans="1:28" s="170" customFormat="1" ht="20.25">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28"/>
        <v/>
      </c>
      <c r="T118" s="155" t="str">
        <f ca="1">IF(B118="","",IF(ISERROR(MATCH($J118,SorP!$B$1:$B$6226,0)),"",INDIRECT("'SorP'!$A$"&amp;MATCH($S118&amp;$J118,SorP!C:C,0))))</f>
        <v/>
      </c>
      <c r="U118" s="168"/>
      <c r="V118" s="169" t="e">
        <f>IF(C118="",NA(),MATCH($B118&amp;$C118,'Smelter Look-up'!$J:$J,0))</f>
        <v>#N/A</v>
      </c>
      <c r="X118" s="170">
        <f t="shared" ca="1" si="27"/>
        <v>0</v>
      </c>
      <c r="AB118" s="314" t="str">
        <f t="shared" si="29"/>
        <v/>
      </c>
    </row>
    <row r="119" spans="1:28" s="170" customFormat="1" ht="20.25">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28"/>
        <v/>
      </c>
      <c r="T119" s="155" t="str">
        <f ca="1">IF(B119="","",IF(ISERROR(MATCH($J119,SorP!$B$1:$B$6226,0)),"",INDIRECT("'SorP'!$A$"&amp;MATCH($S119&amp;$J119,SorP!C:C,0))))</f>
        <v/>
      </c>
      <c r="U119" s="168"/>
      <c r="V119" s="169" t="e">
        <f>IF(C119="",NA(),MATCH($B119&amp;$C119,'Smelter Look-up'!$J:$J,0))</f>
        <v>#N/A</v>
      </c>
      <c r="X119" s="170">
        <f t="shared" ca="1" si="27"/>
        <v>0</v>
      </c>
      <c r="AB119" s="314" t="str">
        <f t="shared" si="29"/>
        <v/>
      </c>
    </row>
    <row r="120" spans="1:28" s="170" customFormat="1" ht="20.25">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28"/>
        <v/>
      </c>
      <c r="T120" s="155" t="str">
        <f ca="1">IF(B120="","",IF(ISERROR(MATCH($J120,SorP!$B$1:$B$6226,0)),"",INDIRECT("'SorP'!$A$"&amp;MATCH($S120&amp;$J120,SorP!C:C,0))))</f>
        <v/>
      </c>
      <c r="U120" s="168"/>
      <c r="V120" s="169" t="e">
        <f>IF(C120="",NA(),MATCH($B120&amp;$C120,'Smelter Look-up'!$J:$J,0))</f>
        <v>#N/A</v>
      </c>
      <c r="X120" s="170">
        <f t="shared" ca="1" si="27"/>
        <v>0</v>
      </c>
      <c r="AB120" s="314" t="str">
        <f t="shared" si="29"/>
        <v/>
      </c>
    </row>
    <row r="121" spans="1:28" s="170" customFormat="1" ht="20.25">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28"/>
        <v/>
      </c>
      <c r="T121" s="155" t="str">
        <f ca="1">IF(B121="","",IF(ISERROR(MATCH($J121,SorP!$B$1:$B$6226,0)),"",INDIRECT("'SorP'!$A$"&amp;MATCH($S121&amp;$J121,SorP!C:C,0))))</f>
        <v/>
      </c>
      <c r="U121" s="168"/>
      <c r="V121" s="169" t="e">
        <f>IF(C121="",NA(),MATCH($B121&amp;$C121,'Smelter Look-up'!$J:$J,0))</f>
        <v>#N/A</v>
      </c>
      <c r="X121" s="170">
        <f t="shared" ca="1" si="27"/>
        <v>0</v>
      </c>
      <c r="AB121" s="314" t="str">
        <f t="shared" si="29"/>
        <v/>
      </c>
    </row>
    <row r="122" spans="1:28" s="170" customFormat="1" ht="20.25">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28"/>
        <v/>
      </c>
      <c r="T122" s="155" t="str">
        <f ca="1">IF(B122="","",IF(ISERROR(MATCH($J122,SorP!$B$1:$B$6226,0)),"",INDIRECT("'SorP'!$A$"&amp;MATCH($S122&amp;$J122,SorP!C:C,0))))</f>
        <v/>
      </c>
      <c r="U122" s="168"/>
      <c r="V122" s="169" t="e">
        <f>IF(C122="",NA(),MATCH($B122&amp;$C122,'Smelter Look-up'!$J:$J,0))</f>
        <v>#N/A</v>
      </c>
      <c r="X122" s="170">
        <f t="shared" ca="1" si="27"/>
        <v>0</v>
      </c>
      <c r="AB122" s="314" t="str">
        <f t="shared" si="29"/>
        <v/>
      </c>
    </row>
    <row r="123" spans="1:28" s="170" customFormat="1" ht="20.25">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28"/>
        <v/>
      </c>
      <c r="T123" s="155" t="str">
        <f ca="1">IF(B123="","",IF(ISERROR(MATCH($J123,SorP!$B$1:$B$6226,0)),"",INDIRECT("'SorP'!$A$"&amp;MATCH($S123&amp;$J123,SorP!C:C,0))))</f>
        <v/>
      </c>
      <c r="U123" s="168"/>
      <c r="V123" s="169" t="e">
        <f>IF(C123="",NA(),MATCH($B123&amp;$C123,'Smelter Look-up'!$J:$J,0))</f>
        <v>#N/A</v>
      </c>
      <c r="X123" s="170">
        <f t="shared" ref="X123:X186" ca="1" si="30">IF(AND(C123="Smelter not listed",OR(LEN(D123)=0,LEN(E123)=0)),1,0)</f>
        <v>0</v>
      </c>
      <c r="AB123" s="314" t="str">
        <f t="shared" si="29"/>
        <v/>
      </c>
    </row>
    <row r="124" spans="1:28" s="170" customFormat="1" ht="20.25">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ref="S124:S187" ca="1" si="31">IF(B124="","",IF(ISERROR(MATCH($E124,CL,0)),"Unknown",INDIRECT("'C'!$A$"&amp;MATCH($E124,CL,0)+1)))</f>
        <v/>
      </c>
      <c r="T124" s="155" t="str">
        <f ca="1">IF(B124="","",IF(ISERROR(MATCH($J124,SorP!$B$1:$B$6226,0)),"",INDIRECT("'SorP'!$A$"&amp;MATCH($S124&amp;$J124,SorP!C:C,0))))</f>
        <v/>
      </c>
      <c r="U124" s="168"/>
      <c r="V124" s="169" t="e">
        <f>IF(C124="",NA(),MATCH($B124&amp;$C124,'Smelter Look-up'!$J:$J,0))</f>
        <v>#N/A</v>
      </c>
      <c r="X124" s="170">
        <f t="shared" ca="1" si="30"/>
        <v>0</v>
      </c>
      <c r="AB124" s="314" t="str">
        <f t="shared" si="29"/>
        <v/>
      </c>
    </row>
    <row r="125" spans="1:28" s="170" customFormat="1" ht="20.25">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31"/>
        <v/>
      </c>
      <c r="T125" s="155" t="str">
        <f ca="1">IF(B125="","",IF(ISERROR(MATCH($J125,SorP!$B$1:$B$6226,0)),"",INDIRECT("'SorP'!$A$"&amp;MATCH($S125&amp;$J125,SorP!C:C,0))))</f>
        <v/>
      </c>
      <c r="U125" s="168"/>
      <c r="V125" s="169" t="e">
        <f>IF(C125="",NA(),MATCH($B125&amp;$C125,'Smelter Look-up'!$J:$J,0))</f>
        <v>#N/A</v>
      </c>
      <c r="X125" s="170">
        <f t="shared" ca="1" si="30"/>
        <v>0</v>
      </c>
      <c r="AB125" s="314" t="str">
        <f t="shared" si="29"/>
        <v/>
      </c>
    </row>
    <row r="126" spans="1:28" s="170" customFormat="1" ht="20.25">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31"/>
        <v/>
      </c>
      <c r="T126" s="155" t="str">
        <f ca="1">IF(B126="","",IF(ISERROR(MATCH($J126,SorP!$B$1:$B$6226,0)),"",INDIRECT("'SorP'!$A$"&amp;MATCH($S126&amp;$J126,SorP!C:C,0))))</f>
        <v/>
      </c>
      <c r="U126" s="168"/>
      <c r="V126" s="169" t="e">
        <f>IF(C126="",NA(),MATCH($B126&amp;$C126,'Smelter Look-up'!$J:$J,0))</f>
        <v>#N/A</v>
      </c>
      <c r="X126" s="170">
        <f t="shared" ca="1" si="30"/>
        <v>0</v>
      </c>
      <c r="AB126" s="314" t="str">
        <f t="shared" si="29"/>
        <v/>
      </c>
    </row>
    <row r="127" spans="1:28" s="170" customFormat="1" ht="20.25">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31"/>
        <v/>
      </c>
      <c r="T127" s="155" t="str">
        <f ca="1">IF(B127="","",IF(ISERROR(MATCH($J127,SorP!$B$1:$B$6226,0)),"",INDIRECT("'SorP'!$A$"&amp;MATCH($S127&amp;$J127,SorP!C:C,0))))</f>
        <v/>
      </c>
      <c r="U127" s="168"/>
      <c r="V127" s="169" t="e">
        <f>IF(C127="",NA(),MATCH($B127&amp;$C127,'Smelter Look-up'!$J:$J,0))</f>
        <v>#N/A</v>
      </c>
      <c r="X127" s="170">
        <f t="shared" ca="1" si="30"/>
        <v>0</v>
      </c>
      <c r="AB127" s="314" t="str">
        <f t="shared" si="29"/>
        <v/>
      </c>
    </row>
    <row r="128" spans="1:28" s="170" customFormat="1" ht="20.25">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ca="1" si="31"/>
        <v/>
      </c>
      <c r="T128" s="155" t="str">
        <f ca="1">IF(B128="","",IF(ISERROR(MATCH($J128,SorP!$B$1:$B$6226,0)),"",INDIRECT("'SorP'!$A$"&amp;MATCH($S128&amp;$J128,SorP!C:C,0))))</f>
        <v/>
      </c>
      <c r="U128" s="168"/>
      <c r="V128" s="169" t="e">
        <f>IF(C128="",NA(),MATCH($B128&amp;$C128,'Smelter Look-up'!$J:$J,0))</f>
        <v>#N/A</v>
      </c>
      <c r="X128" s="170">
        <f t="shared" ca="1" si="30"/>
        <v>0</v>
      </c>
      <c r="AB128" s="314" t="str">
        <f t="shared" si="29"/>
        <v/>
      </c>
    </row>
    <row r="129" spans="1:28" s="170" customFormat="1" ht="20.25">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31"/>
        <v/>
      </c>
      <c r="T129" s="155" t="str">
        <f ca="1">IF(B129="","",IF(ISERROR(MATCH($J129,SorP!$B$1:$B$6226,0)),"",INDIRECT("'SorP'!$A$"&amp;MATCH($S129&amp;$J129,SorP!C:C,0))))</f>
        <v/>
      </c>
      <c r="U129" s="168"/>
      <c r="V129" s="169" t="e">
        <f>IF(C129="",NA(),MATCH($B129&amp;$C129,'Smelter Look-up'!$J:$J,0))</f>
        <v>#N/A</v>
      </c>
      <c r="X129" s="170">
        <f t="shared" ca="1" si="30"/>
        <v>0</v>
      </c>
      <c r="AB129" s="314" t="str">
        <f t="shared" si="29"/>
        <v/>
      </c>
    </row>
    <row r="130" spans="1:28" s="170" customFormat="1" ht="20.25">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31"/>
        <v/>
      </c>
      <c r="T130" s="155" t="str">
        <f ca="1">IF(B130="","",IF(ISERROR(MATCH($J130,SorP!$B$1:$B$6226,0)),"",INDIRECT("'SorP'!$A$"&amp;MATCH($S130&amp;$J130,SorP!C:C,0))))</f>
        <v/>
      </c>
      <c r="U130" s="168"/>
      <c r="V130" s="169" t="e">
        <f>IF(C130="",NA(),MATCH($B130&amp;$C130,'Smelter Look-up'!$J:$J,0))</f>
        <v>#N/A</v>
      </c>
      <c r="X130" s="170">
        <f t="shared" ca="1" si="30"/>
        <v>0</v>
      </c>
      <c r="AB130" s="314" t="str">
        <f t="shared" ref="AB130:AB193" si="32">IF(C130="","",B130)</f>
        <v/>
      </c>
    </row>
    <row r="131" spans="1:28" s="170" customFormat="1" ht="20.25">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31"/>
        <v/>
      </c>
      <c r="T131" s="155" t="str">
        <f ca="1">IF(B131="","",IF(ISERROR(MATCH($J131,SorP!$B$1:$B$6226,0)),"",INDIRECT("'SorP'!$A$"&amp;MATCH($S131&amp;$J131,SorP!C:C,0))))</f>
        <v/>
      </c>
      <c r="U131" s="168"/>
      <c r="V131" s="169" t="e">
        <f>IF(C131="",NA(),MATCH($B131&amp;$C131,'Smelter Look-up'!$J:$J,0))</f>
        <v>#N/A</v>
      </c>
      <c r="X131" s="170">
        <f t="shared" ca="1" si="30"/>
        <v>0</v>
      </c>
      <c r="AB131" s="314" t="str">
        <f t="shared" si="32"/>
        <v/>
      </c>
    </row>
    <row r="132" spans="1:28" s="170" customFormat="1" ht="20.25">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31"/>
        <v/>
      </c>
      <c r="T132" s="155" t="str">
        <f ca="1">IF(B132="","",IF(ISERROR(MATCH($J132,SorP!$B$1:$B$6226,0)),"",INDIRECT("'SorP'!$A$"&amp;MATCH($S132&amp;$J132,SorP!C:C,0))))</f>
        <v/>
      </c>
      <c r="U132" s="168"/>
      <c r="V132" s="169" t="e">
        <f>IF(C132="",NA(),MATCH($B132&amp;$C132,'Smelter Look-up'!$J:$J,0))</f>
        <v>#N/A</v>
      </c>
      <c r="X132" s="170">
        <f t="shared" ca="1" si="30"/>
        <v>0</v>
      </c>
      <c r="AB132" s="314" t="str">
        <f t="shared" si="32"/>
        <v/>
      </c>
    </row>
    <row r="133" spans="1:28" s="170" customFormat="1" ht="20.25">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31"/>
        <v/>
      </c>
      <c r="T133" s="155" t="str">
        <f ca="1">IF(B133="","",IF(ISERROR(MATCH($J133,SorP!$B$1:$B$6226,0)),"",INDIRECT("'SorP'!$A$"&amp;MATCH($S133&amp;$J133,SorP!C:C,0))))</f>
        <v/>
      </c>
      <c r="U133" s="168"/>
      <c r="V133" s="169" t="e">
        <f>IF(C133="",NA(),MATCH($B133&amp;$C133,'Smelter Look-up'!$J:$J,0))</f>
        <v>#N/A</v>
      </c>
      <c r="X133" s="170">
        <f t="shared" ca="1" si="30"/>
        <v>0</v>
      </c>
      <c r="AB133" s="314" t="str">
        <f t="shared" si="32"/>
        <v/>
      </c>
    </row>
    <row r="134" spans="1:28" s="170" customFormat="1" ht="20.25">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31"/>
        <v/>
      </c>
      <c r="T134" s="155" t="str">
        <f ca="1">IF(B134="","",IF(ISERROR(MATCH($J134,SorP!$B$1:$B$6226,0)),"",INDIRECT("'SorP'!$A$"&amp;MATCH($S134&amp;$J134,SorP!C:C,0))))</f>
        <v/>
      </c>
      <c r="U134" s="168"/>
      <c r="V134" s="169" t="e">
        <f>IF(C134="",NA(),MATCH($B134&amp;$C134,'Smelter Look-up'!$J:$J,0))</f>
        <v>#N/A</v>
      </c>
      <c r="X134" s="170">
        <f t="shared" ca="1" si="30"/>
        <v>0</v>
      </c>
      <c r="AB134" s="314" t="str">
        <f t="shared" si="32"/>
        <v/>
      </c>
    </row>
    <row r="135" spans="1:28" s="170" customFormat="1" ht="20.25">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31"/>
        <v/>
      </c>
      <c r="T135" s="155" t="str">
        <f ca="1">IF(B135="","",IF(ISERROR(MATCH($J135,SorP!$B$1:$B$6226,0)),"",INDIRECT("'SorP'!$A$"&amp;MATCH($S135&amp;$J135,SorP!C:C,0))))</f>
        <v/>
      </c>
      <c r="U135" s="168"/>
      <c r="V135" s="169" t="e">
        <f>IF(C135="",NA(),MATCH($B135&amp;$C135,'Smelter Look-up'!$J:$J,0))</f>
        <v>#N/A</v>
      </c>
      <c r="X135" s="170">
        <f t="shared" ca="1" si="30"/>
        <v>0</v>
      </c>
      <c r="AB135" s="314" t="str">
        <f t="shared" si="32"/>
        <v/>
      </c>
    </row>
    <row r="136" spans="1:28" s="170" customFormat="1" ht="20.25">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31"/>
        <v/>
      </c>
      <c r="T136" s="155" t="str">
        <f ca="1">IF(B136="","",IF(ISERROR(MATCH($J136,SorP!$B$1:$B$6226,0)),"",INDIRECT("'SorP'!$A$"&amp;MATCH($S136&amp;$J136,SorP!C:C,0))))</f>
        <v/>
      </c>
      <c r="U136" s="168"/>
      <c r="V136" s="169" t="e">
        <f>IF(C136="",NA(),MATCH($B136&amp;$C136,'Smelter Look-up'!$J:$J,0))</f>
        <v>#N/A</v>
      </c>
      <c r="X136" s="170">
        <f t="shared" ca="1" si="30"/>
        <v>0</v>
      </c>
      <c r="AB136" s="314" t="str">
        <f t="shared" si="32"/>
        <v/>
      </c>
    </row>
    <row r="137" spans="1:28" s="170" customFormat="1" ht="20.25">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31"/>
        <v/>
      </c>
      <c r="T137" s="155" t="str">
        <f ca="1">IF(B137="","",IF(ISERROR(MATCH($J137,SorP!$B$1:$B$6226,0)),"",INDIRECT("'SorP'!$A$"&amp;MATCH($S137&amp;$J137,SorP!C:C,0))))</f>
        <v/>
      </c>
      <c r="U137" s="168"/>
      <c r="V137" s="169" t="e">
        <f>IF(C137="",NA(),MATCH($B137&amp;$C137,'Smelter Look-up'!$J:$J,0))</f>
        <v>#N/A</v>
      </c>
      <c r="X137" s="170">
        <f t="shared" ca="1" si="30"/>
        <v>0</v>
      </c>
      <c r="AB137" s="314" t="str">
        <f t="shared" si="32"/>
        <v/>
      </c>
    </row>
    <row r="138" spans="1:28" s="170" customFormat="1" ht="20.25">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31"/>
        <v/>
      </c>
      <c r="T138" s="155" t="str">
        <f ca="1">IF(B138="","",IF(ISERROR(MATCH($J138,SorP!$B$1:$B$6226,0)),"",INDIRECT("'SorP'!$A$"&amp;MATCH($S138&amp;$J138,SorP!C:C,0))))</f>
        <v/>
      </c>
      <c r="U138" s="168"/>
      <c r="V138" s="169" t="e">
        <f>IF(C138="",NA(),MATCH($B138&amp;$C138,'Smelter Look-up'!$J:$J,0))</f>
        <v>#N/A</v>
      </c>
      <c r="X138" s="170">
        <f t="shared" ca="1" si="30"/>
        <v>0</v>
      </c>
      <c r="AB138" s="314" t="str">
        <f t="shared" si="32"/>
        <v/>
      </c>
    </row>
    <row r="139" spans="1:28" s="170" customFormat="1" ht="20.25">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31"/>
        <v/>
      </c>
      <c r="T139" s="155" t="str">
        <f ca="1">IF(B139="","",IF(ISERROR(MATCH($J139,SorP!$B$1:$B$6226,0)),"",INDIRECT("'SorP'!$A$"&amp;MATCH($S139&amp;$J139,SorP!C:C,0))))</f>
        <v/>
      </c>
      <c r="U139" s="168"/>
      <c r="V139" s="169" t="e">
        <f>IF(C139="",NA(),MATCH($B139&amp;$C139,'Smelter Look-up'!$J:$J,0))</f>
        <v>#N/A</v>
      </c>
      <c r="X139" s="170">
        <f t="shared" ca="1" si="30"/>
        <v>0</v>
      </c>
      <c r="AB139" s="314" t="str">
        <f t="shared" si="32"/>
        <v/>
      </c>
    </row>
    <row r="140" spans="1:28" s="170" customFormat="1" ht="20.25">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31"/>
        <v/>
      </c>
      <c r="T140" s="155" t="str">
        <f ca="1">IF(B140="","",IF(ISERROR(MATCH($J140,SorP!$B$1:$B$6226,0)),"",INDIRECT("'SorP'!$A$"&amp;MATCH($S140&amp;$J140,SorP!C:C,0))))</f>
        <v/>
      </c>
      <c r="U140" s="168"/>
      <c r="V140" s="169" t="e">
        <f>IF(C140="",NA(),MATCH($B140&amp;$C140,'Smelter Look-up'!$J:$J,0))</f>
        <v>#N/A</v>
      </c>
      <c r="X140" s="170">
        <f t="shared" ca="1" si="30"/>
        <v>0</v>
      </c>
      <c r="AB140" s="314" t="str">
        <f t="shared" si="32"/>
        <v/>
      </c>
    </row>
    <row r="141" spans="1:28" s="170" customFormat="1" ht="20.25">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31"/>
        <v/>
      </c>
      <c r="T141" s="155" t="str">
        <f ca="1">IF(B141="","",IF(ISERROR(MATCH($J141,SorP!$B$1:$B$6226,0)),"",INDIRECT("'SorP'!$A$"&amp;MATCH($S141&amp;$J141,SorP!C:C,0))))</f>
        <v/>
      </c>
      <c r="U141" s="168"/>
      <c r="V141" s="169" t="e">
        <f>IF(C141="",NA(),MATCH($B141&amp;$C141,'Smelter Look-up'!$J:$J,0))</f>
        <v>#N/A</v>
      </c>
      <c r="X141" s="170">
        <f t="shared" ca="1" si="30"/>
        <v>0</v>
      </c>
      <c r="AB141" s="314" t="str">
        <f t="shared" si="32"/>
        <v/>
      </c>
    </row>
    <row r="142" spans="1:28" s="170" customFormat="1" ht="20.25">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31"/>
        <v/>
      </c>
      <c r="T142" s="155" t="str">
        <f ca="1">IF(B142="","",IF(ISERROR(MATCH($J142,SorP!$B$1:$B$6226,0)),"",INDIRECT("'SorP'!$A$"&amp;MATCH($S142&amp;$J142,SorP!C:C,0))))</f>
        <v/>
      </c>
      <c r="U142" s="168"/>
      <c r="V142" s="169" t="e">
        <f>IF(C142="",NA(),MATCH($B142&amp;$C142,'Smelter Look-up'!$J:$J,0))</f>
        <v>#N/A</v>
      </c>
      <c r="X142" s="170">
        <f t="shared" ca="1" si="30"/>
        <v>0</v>
      </c>
      <c r="AB142" s="314" t="str">
        <f t="shared" si="32"/>
        <v/>
      </c>
    </row>
    <row r="143" spans="1:28" s="170" customFormat="1" ht="20.25">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31"/>
        <v/>
      </c>
      <c r="T143" s="155" t="str">
        <f ca="1">IF(B143="","",IF(ISERROR(MATCH($J143,SorP!$B$1:$B$6226,0)),"",INDIRECT("'SorP'!$A$"&amp;MATCH($S143&amp;$J143,SorP!C:C,0))))</f>
        <v/>
      </c>
      <c r="U143" s="168"/>
      <c r="V143" s="169" t="e">
        <f>IF(C143="",NA(),MATCH($B143&amp;$C143,'Smelter Look-up'!$J:$J,0))</f>
        <v>#N/A</v>
      </c>
      <c r="X143" s="170">
        <f t="shared" ca="1" si="30"/>
        <v>0</v>
      </c>
      <c r="AB143" s="314" t="str">
        <f t="shared" si="32"/>
        <v/>
      </c>
    </row>
    <row r="144" spans="1:28" s="170" customFormat="1" ht="20.25">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31"/>
        <v/>
      </c>
      <c r="T144" s="155" t="str">
        <f ca="1">IF(B144="","",IF(ISERROR(MATCH($J144,SorP!$B$1:$B$6226,0)),"",INDIRECT("'SorP'!$A$"&amp;MATCH($S144&amp;$J144,SorP!C:C,0))))</f>
        <v/>
      </c>
      <c r="U144" s="168"/>
      <c r="V144" s="169" t="e">
        <f>IF(C144="",NA(),MATCH($B144&amp;$C144,'Smelter Look-up'!$J:$J,0))</f>
        <v>#N/A</v>
      </c>
      <c r="X144" s="170">
        <f t="shared" ca="1" si="30"/>
        <v>0</v>
      </c>
      <c r="AB144" s="314" t="str">
        <f t="shared" si="32"/>
        <v/>
      </c>
    </row>
    <row r="145" spans="1:28" s="170" customFormat="1" ht="20.25">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31"/>
        <v/>
      </c>
      <c r="T145" s="155" t="str">
        <f ca="1">IF(B145="","",IF(ISERROR(MATCH($J145,SorP!$B$1:$B$6226,0)),"",INDIRECT("'SorP'!$A$"&amp;MATCH($S145&amp;$J145,SorP!C:C,0))))</f>
        <v/>
      </c>
      <c r="U145" s="168"/>
      <c r="V145" s="169" t="e">
        <f>IF(C145="",NA(),MATCH($B145&amp;$C145,'Smelter Look-up'!$J:$J,0))</f>
        <v>#N/A</v>
      </c>
      <c r="X145" s="170">
        <f t="shared" ca="1" si="30"/>
        <v>0</v>
      </c>
      <c r="AB145" s="314" t="str">
        <f t="shared" si="32"/>
        <v/>
      </c>
    </row>
    <row r="146" spans="1:28" s="170" customFormat="1" ht="20.25">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31"/>
        <v/>
      </c>
      <c r="T146" s="155" t="str">
        <f ca="1">IF(B146="","",IF(ISERROR(MATCH($J146,SorP!$B$1:$B$6226,0)),"",INDIRECT("'SorP'!$A$"&amp;MATCH($S146&amp;$J146,SorP!C:C,0))))</f>
        <v/>
      </c>
      <c r="U146" s="168"/>
      <c r="V146" s="169" t="e">
        <f>IF(C146="",NA(),MATCH($B146&amp;$C146,'Smelter Look-up'!$J:$J,0))</f>
        <v>#N/A</v>
      </c>
      <c r="X146" s="170">
        <f t="shared" ca="1" si="30"/>
        <v>0</v>
      </c>
      <c r="AB146" s="314" t="str">
        <f t="shared" si="32"/>
        <v/>
      </c>
    </row>
    <row r="147" spans="1:28" s="170" customFormat="1" ht="20.25">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31"/>
        <v/>
      </c>
      <c r="T147" s="155" t="str">
        <f ca="1">IF(B147="","",IF(ISERROR(MATCH($J147,SorP!$B$1:$B$6226,0)),"",INDIRECT("'SorP'!$A$"&amp;MATCH($S147&amp;$J147,SorP!C:C,0))))</f>
        <v/>
      </c>
      <c r="U147" s="168"/>
      <c r="V147" s="169" t="e">
        <f>IF(C147="",NA(),MATCH($B147&amp;$C147,'Smelter Look-up'!$J:$J,0))</f>
        <v>#N/A</v>
      </c>
      <c r="X147" s="170">
        <f t="shared" ca="1" si="30"/>
        <v>0</v>
      </c>
      <c r="AB147" s="314" t="str">
        <f t="shared" si="32"/>
        <v/>
      </c>
    </row>
    <row r="148" spans="1:28" s="170" customFormat="1" ht="20.25">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31"/>
        <v/>
      </c>
      <c r="T148" s="155" t="str">
        <f ca="1">IF(B148="","",IF(ISERROR(MATCH($J148,SorP!$B$1:$B$6226,0)),"",INDIRECT("'SorP'!$A$"&amp;MATCH($S148&amp;$J148,SorP!C:C,0))))</f>
        <v/>
      </c>
      <c r="U148" s="168"/>
      <c r="V148" s="169" t="e">
        <f>IF(C148="",NA(),MATCH($B148&amp;$C148,'Smelter Look-up'!$J:$J,0))</f>
        <v>#N/A</v>
      </c>
      <c r="X148" s="170">
        <f t="shared" ca="1" si="30"/>
        <v>0</v>
      </c>
      <c r="AB148" s="314" t="str">
        <f t="shared" si="32"/>
        <v/>
      </c>
    </row>
    <row r="149" spans="1:28" s="170" customFormat="1" ht="20.25">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31"/>
        <v/>
      </c>
      <c r="T149" s="155" t="str">
        <f ca="1">IF(B149="","",IF(ISERROR(MATCH($J149,SorP!$B$1:$B$6226,0)),"",INDIRECT("'SorP'!$A$"&amp;MATCH($S149&amp;$J149,SorP!C:C,0))))</f>
        <v/>
      </c>
      <c r="U149" s="168"/>
      <c r="V149" s="169" t="e">
        <f>IF(C149="",NA(),MATCH($B149&amp;$C149,'Smelter Look-up'!$J:$J,0))</f>
        <v>#N/A</v>
      </c>
      <c r="X149" s="170">
        <f t="shared" ca="1" si="30"/>
        <v>0</v>
      </c>
      <c r="AB149" s="314" t="str">
        <f t="shared" si="32"/>
        <v/>
      </c>
    </row>
    <row r="150" spans="1:28" s="170" customFormat="1" ht="20.25">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31"/>
        <v/>
      </c>
      <c r="T150" s="155" t="str">
        <f ca="1">IF(B150="","",IF(ISERROR(MATCH($J150,SorP!$B$1:$B$6226,0)),"",INDIRECT("'SorP'!$A$"&amp;MATCH($S150&amp;$J150,SorP!C:C,0))))</f>
        <v/>
      </c>
      <c r="U150" s="168"/>
      <c r="V150" s="169" t="e">
        <f>IF(C150="",NA(),MATCH($B150&amp;$C150,'Smelter Look-up'!$J:$J,0))</f>
        <v>#N/A</v>
      </c>
      <c r="X150" s="170">
        <f t="shared" ca="1" si="30"/>
        <v>0</v>
      </c>
      <c r="AB150" s="314" t="str">
        <f t="shared" si="32"/>
        <v/>
      </c>
    </row>
    <row r="151" spans="1:28" s="170" customFormat="1" ht="20.25">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31"/>
        <v/>
      </c>
      <c r="T151" s="155" t="str">
        <f ca="1">IF(B151="","",IF(ISERROR(MATCH($J151,SorP!$B$1:$B$6226,0)),"",INDIRECT("'SorP'!$A$"&amp;MATCH($S151&amp;$J151,SorP!C:C,0))))</f>
        <v/>
      </c>
      <c r="U151" s="168"/>
      <c r="V151" s="169" t="e">
        <f>IF(C151="",NA(),MATCH($B151&amp;$C151,'Smelter Look-up'!$J:$J,0))</f>
        <v>#N/A</v>
      </c>
      <c r="X151" s="170">
        <f t="shared" ca="1" si="30"/>
        <v>0</v>
      </c>
      <c r="AB151" s="314" t="str">
        <f t="shared" si="32"/>
        <v/>
      </c>
    </row>
    <row r="152" spans="1:28" s="170" customFormat="1" ht="20.25">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31"/>
        <v/>
      </c>
      <c r="T152" s="155" t="str">
        <f ca="1">IF(B152="","",IF(ISERROR(MATCH($J152,SorP!$B$1:$B$6226,0)),"",INDIRECT("'SorP'!$A$"&amp;MATCH($S152&amp;$J152,SorP!C:C,0))))</f>
        <v/>
      </c>
      <c r="U152" s="168"/>
      <c r="V152" s="169" t="e">
        <f>IF(C152="",NA(),MATCH($B152&amp;$C152,'Smelter Look-up'!$J:$J,0))</f>
        <v>#N/A</v>
      </c>
      <c r="X152" s="170">
        <f t="shared" ca="1" si="30"/>
        <v>0</v>
      </c>
      <c r="AB152" s="314" t="str">
        <f t="shared" si="32"/>
        <v/>
      </c>
    </row>
    <row r="153" spans="1:28" s="170" customFormat="1" ht="20.25">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31"/>
        <v/>
      </c>
      <c r="T153" s="155" t="str">
        <f ca="1">IF(B153="","",IF(ISERROR(MATCH($J153,SorP!$B$1:$B$6226,0)),"",INDIRECT("'SorP'!$A$"&amp;MATCH($S153&amp;$J153,SorP!C:C,0))))</f>
        <v/>
      </c>
      <c r="U153" s="168"/>
      <c r="V153" s="169" t="e">
        <f>IF(C153="",NA(),MATCH($B153&amp;$C153,'Smelter Look-up'!$J:$J,0))</f>
        <v>#N/A</v>
      </c>
      <c r="X153" s="170">
        <f t="shared" ca="1" si="30"/>
        <v>0</v>
      </c>
      <c r="AB153" s="314" t="str">
        <f t="shared" si="32"/>
        <v/>
      </c>
    </row>
    <row r="154" spans="1:28" s="170" customFormat="1" ht="20.25">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31"/>
        <v/>
      </c>
      <c r="T154" s="155" t="str">
        <f ca="1">IF(B154="","",IF(ISERROR(MATCH($J154,SorP!$B$1:$B$6226,0)),"",INDIRECT("'SorP'!$A$"&amp;MATCH($S154&amp;$J154,SorP!C:C,0))))</f>
        <v/>
      </c>
      <c r="U154" s="168"/>
      <c r="V154" s="169" t="e">
        <f>IF(C154="",NA(),MATCH($B154&amp;$C154,'Smelter Look-up'!$J:$J,0))</f>
        <v>#N/A</v>
      </c>
      <c r="X154" s="170">
        <f t="shared" ca="1" si="30"/>
        <v>0</v>
      </c>
      <c r="AB154" s="314" t="str">
        <f t="shared" si="32"/>
        <v/>
      </c>
    </row>
    <row r="155" spans="1:28" s="170" customFormat="1" ht="20.25">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31"/>
        <v/>
      </c>
      <c r="T155" s="155" t="str">
        <f ca="1">IF(B155="","",IF(ISERROR(MATCH($J155,SorP!$B$1:$B$6226,0)),"",INDIRECT("'SorP'!$A$"&amp;MATCH($S155&amp;$J155,SorP!C:C,0))))</f>
        <v/>
      </c>
      <c r="U155" s="168"/>
      <c r="V155" s="169" t="e">
        <f>IF(C155="",NA(),MATCH($B155&amp;$C155,'Smelter Look-up'!$J:$J,0))</f>
        <v>#N/A</v>
      </c>
      <c r="X155" s="170">
        <f t="shared" ca="1" si="30"/>
        <v>0</v>
      </c>
      <c r="AB155" s="314" t="str">
        <f t="shared" si="32"/>
        <v/>
      </c>
    </row>
    <row r="156" spans="1:28" s="170" customFormat="1" ht="20.25">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31"/>
        <v/>
      </c>
      <c r="T156" s="155" t="str">
        <f ca="1">IF(B156="","",IF(ISERROR(MATCH($J156,SorP!$B$1:$B$6226,0)),"",INDIRECT("'SorP'!$A$"&amp;MATCH($S156&amp;$J156,SorP!C:C,0))))</f>
        <v/>
      </c>
      <c r="U156" s="168"/>
      <c r="V156" s="169" t="e">
        <f>IF(C156="",NA(),MATCH($B156&amp;$C156,'Smelter Look-up'!$J:$J,0))</f>
        <v>#N/A</v>
      </c>
      <c r="X156" s="170">
        <f t="shared" ca="1" si="30"/>
        <v>0</v>
      </c>
      <c r="AB156" s="314" t="str">
        <f t="shared" si="32"/>
        <v/>
      </c>
    </row>
    <row r="157" spans="1:28" s="170" customFormat="1" ht="20.25">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31"/>
        <v/>
      </c>
      <c r="T157" s="155" t="str">
        <f ca="1">IF(B157="","",IF(ISERROR(MATCH($J157,SorP!$B$1:$B$6226,0)),"",INDIRECT("'SorP'!$A$"&amp;MATCH($S157&amp;$J157,SorP!C:C,0))))</f>
        <v/>
      </c>
      <c r="U157" s="168"/>
      <c r="V157" s="169" t="e">
        <f>IF(C157="",NA(),MATCH($B157&amp;$C157,'Smelter Look-up'!$J:$J,0))</f>
        <v>#N/A</v>
      </c>
      <c r="X157" s="170">
        <f t="shared" ca="1" si="30"/>
        <v>0</v>
      </c>
      <c r="AB157" s="314" t="str">
        <f t="shared" si="32"/>
        <v/>
      </c>
    </row>
    <row r="158" spans="1:28" s="170" customFormat="1" ht="20.25">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31"/>
        <v/>
      </c>
      <c r="T158" s="155" t="str">
        <f ca="1">IF(B158="","",IF(ISERROR(MATCH($J158,SorP!$B$1:$B$6226,0)),"",INDIRECT("'SorP'!$A$"&amp;MATCH($S158&amp;$J158,SorP!C:C,0))))</f>
        <v/>
      </c>
      <c r="U158" s="168"/>
      <c r="V158" s="169" t="e">
        <f>IF(C158="",NA(),MATCH($B158&amp;$C158,'Smelter Look-up'!$J:$J,0))</f>
        <v>#N/A</v>
      </c>
      <c r="X158" s="170">
        <f t="shared" ca="1" si="30"/>
        <v>0</v>
      </c>
      <c r="AB158" s="314" t="str">
        <f t="shared" si="32"/>
        <v/>
      </c>
    </row>
    <row r="159" spans="1:28" s="170" customFormat="1" ht="20.25">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31"/>
        <v/>
      </c>
      <c r="T159" s="155" t="str">
        <f ca="1">IF(B159="","",IF(ISERROR(MATCH($J159,SorP!$B$1:$B$6226,0)),"",INDIRECT("'SorP'!$A$"&amp;MATCH($S159&amp;$J159,SorP!C:C,0))))</f>
        <v/>
      </c>
      <c r="U159" s="168"/>
      <c r="V159" s="169" t="e">
        <f>IF(C159="",NA(),MATCH($B159&amp;$C159,'Smelter Look-up'!$J:$J,0))</f>
        <v>#N/A</v>
      </c>
      <c r="X159" s="170">
        <f t="shared" ca="1" si="30"/>
        <v>0</v>
      </c>
      <c r="AB159" s="314" t="str">
        <f t="shared" si="32"/>
        <v/>
      </c>
    </row>
    <row r="160" spans="1:28" s="170" customFormat="1" ht="20.25">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31"/>
        <v/>
      </c>
      <c r="T160" s="155" t="str">
        <f ca="1">IF(B160="","",IF(ISERROR(MATCH($J160,SorP!$B$1:$B$6226,0)),"",INDIRECT("'SorP'!$A$"&amp;MATCH($S160&amp;$J160,SorP!C:C,0))))</f>
        <v/>
      </c>
      <c r="U160" s="168"/>
      <c r="V160" s="169" t="e">
        <f>IF(C160="",NA(),MATCH($B160&amp;$C160,'Smelter Look-up'!$J:$J,0))</f>
        <v>#N/A</v>
      </c>
      <c r="X160" s="170">
        <f t="shared" ca="1" si="30"/>
        <v>0</v>
      </c>
      <c r="AB160" s="314" t="str">
        <f t="shared" si="32"/>
        <v/>
      </c>
    </row>
    <row r="161" spans="1:28" s="170" customFormat="1" ht="20.25">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31"/>
        <v/>
      </c>
      <c r="T161" s="155" t="str">
        <f ca="1">IF(B161="","",IF(ISERROR(MATCH($J161,SorP!$B$1:$B$6226,0)),"",INDIRECT("'SorP'!$A$"&amp;MATCH($S161&amp;$J161,SorP!C:C,0))))</f>
        <v/>
      </c>
      <c r="U161" s="168"/>
      <c r="V161" s="169" t="e">
        <f>IF(C161="",NA(),MATCH($B161&amp;$C161,'Smelter Look-up'!$J:$J,0))</f>
        <v>#N/A</v>
      </c>
      <c r="X161" s="170">
        <f t="shared" ca="1" si="30"/>
        <v>0</v>
      </c>
      <c r="AB161" s="314" t="str">
        <f t="shared" si="32"/>
        <v/>
      </c>
    </row>
    <row r="162" spans="1:28" s="170" customFormat="1" ht="20.25">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31"/>
        <v/>
      </c>
      <c r="T162" s="155" t="str">
        <f ca="1">IF(B162="","",IF(ISERROR(MATCH($J162,SorP!$B$1:$B$6226,0)),"",INDIRECT("'SorP'!$A$"&amp;MATCH($S162&amp;$J162,SorP!C:C,0))))</f>
        <v/>
      </c>
      <c r="U162" s="168"/>
      <c r="V162" s="169" t="e">
        <f>IF(C162="",NA(),MATCH($B162&amp;$C162,'Smelter Look-up'!$J:$J,0))</f>
        <v>#N/A</v>
      </c>
      <c r="X162" s="170">
        <f t="shared" ca="1" si="30"/>
        <v>0</v>
      </c>
      <c r="AB162" s="314" t="str">
        <f t="shared" si="32"/>
        <v/>
      </c>
    </row>
    <row r="163" spans="1:28" s="170" customFormat="1" ht="20.25">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31"/>
        <v/>
      </c>
      <c r="T163" s="155" t="str">
        <f ca="1">IF(B163="","",IF(ISERROR(MATCH($J163,SorP!$B$1:$B$6226,0)),"",INDIRECT("'SorP'!$A$"&amp;MATCH($S163&amp;$J163,SorP!C:C,0))))</f>
        <v/>
      </c>
      <c r="U163" s="168"/>
      <c r="V163" s="169" t="e">
        <f>IF(C163="",NA(),MATCH($B163&amp;$C163,'Smelter Look-up'!$J:$J,0))</f>
        <v>#N/A</v>
      </c>
      <c r="X163" s="170">
        <f t="shared" ca="1" si="30"/>
        <v>0</v>
      </c>
      <c r="AB163" s="314" t="str">
        <f t="shared" si="32"/>
        <v/>
      </c>
    </row>
    <row r="164" spans="1:28" s="170" customFormat="1" ht="20.25">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31"/>
        <v/>
      </c>
      <c r="T164" s="155" t="str">
        <f ca="1">IF(B164="","",IF(ISERROR(MATCH($J164,SorP!$B$1:$B$6226,0)),"",INDIRECT("'SorP'!$A$"&amp;MATCH($S164&amp;$J164,SorP!C:C,0))))</f>
        <v/>
      </c>
      <c r="U164" s="168"/>
      <c r="V164" s="169" t="e">
        <f>IF(C164="",NA(),MATCH($B164&amp;$C164,'Smelter Look-up'!$J:$J,0))</f>
        <v>#N/A</v>
      </c>
      <c r="X164" s="170">
        <f t="shared" ca="1" si="30"/>
        <v>0</v>
      </c>
      <c r="AB164" s="314" t="str">
        <f t="shared" si="32"/>
        <v/>
      </c>
    </row>
    <row r="165" spans="1:28" s="170" customFormat="1" ht="20.25">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31"/>
        <v/>
      </c>
      <c r="T165" s="155" t="str">
        <f ca="1">IF(B165="","",IF(ISERROR(MATCH($J165,SorP!$B$1:$B$6226,0)),"",INDIRECT("'SorP'!$A$"&amp;MATCH($S165&amp;$J165,SorP!C:C,0))))</f>
        <v/>
      </c>
      <c r="U165" s="168"/>
      <c r="V165" s="169" t="e">
        <f>IF(C165="",NA(),MATCH($B165&amp;$C165,'Smelter Look-up'!$J:$J,0))</f>
        <v>#N/A</v>
      </c>
      <c r="X165" s="170">
        <f t="shared" ca="1" si="30"/>
        <v>0</v>
      </c>
      <c r="AB165" s="314" t="str">
        <f t="shared" si="32"/>
        <v/>
      </c>
    </row>
    <row r="166" spans="1:28" s="170" customFormat="1" ht="20.25">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31"/>
        <v/>
      </c>
      <c r="T166" s="155" t="str">
        <f ca="1">IF(B166="","",IF(ISERROR(MATCH($J166,SorP!$B$1:$B$6226,0)),"",INDIRECT("'SorP'!$A$"&amp;MATCH($S166&amp;$J166,SorP!C:C,0))))</f>
        <v/>
      </c>
      <c r="U166" s="168"/>
      <c r="V166" s="169" t="e">
        <f>IF(C166="",NA(),MATCH($B166&amp;$C166,'Smelter Look-up'!$J:$J,0))</f>
        <v>#N/A</v>
      </c>
      <c r="X166" s="170">
        <f t="shared" ca="1" si="30"/>
        <v>0</v>
      </c>
      <c r="AB166" s="314" t="str">
        <f t="shared" si="32"/>
        <v/>
      </c>
    </row>
    <row r="167" spans="1:28" s="170" customFormat="1" ht="20.25">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31"/>
        <v/>
      </c>
      <c r="T167" s="155" t="str">
        <f ca="1">IF(B167="","",IF(ISERROR(MATCH($J167,SorP!$B$1:$B$6226,0)),"",INDIRECT("'SorP'!$A$"&amp;MATCH($S167&amp;$J167,SorP!C:C,0))))</f>
        <v/>
      </c>
      <c r="U167" s="168"/>
      <c r="V167" s="169" t="e">
        <f>IF(C167="",NA(),MATCH($B167&amp;$C167,'Smelter Look-up'!$J:$J,0))</f>
        <v>#N/A</v>
      </c>
      <c r="X167" s="170">
        <f t="shared" ca="1" si="30"/>
        <v>0</v>
      </c>
      <c r="AB167" s="314" t="str">
        <f t="shared" si="32"/>
        <v/>
      </c>
    </row>
    <row r="168" spans="1:28" s="170" customFormat="1" ht="20.25">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31"/>
        <v/>
      </c>
      <c r="T168" s="155" t="str">
        <f ca="1">IF(B168="","",IF(ISERROR(MATCH($J168,SorP!$B$1:$B$6226,0)),"",INDIRECT("'SorP'!$A$"&amp;MATCH($S168&amp;$J168,SorP!C:C,0))))</f>
        <v/>
      </c>
      <c r="U168" s="168"/>
      <c r="V168" s="169" t="e">
        <f>IF(C168="",NA(),MATCH($B168&amp;$C168,'Smelter Look-up'!$J:$J,0))</f>
        <v>#N/A</v>
      </c>
      <c r="X168" s="170">
        <f t="shared" ca="1" si="30"/>
        <v>0</v>
      </c>
      <c r="AB168" s="314" t="str">
        <f t="shared" si="32"/>
        <v/>
      </c>
    </row>
    <row r="169" spans="1:28" s="170" customFormat="1" ht="20.25">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31"/>
        <v/>
      </c>
      <c r="T169" s="155" t="str">
        <f ca="1">IF(B169="","",IF(ISERROR(MATCH($J169,SorP!$B$1:$B$6226,0)),"",INDIRECT("'SorP'!$A$"&amp;MATCH($S169&amp;$J169,SorP!C:C,0))))</f>
        <v/>
      </c>
      <c r="U169" s="168"/>
      <c r="V169" s="169" t="e">
        <f>IF(C169="",NA(),MATCH($B169&amp;$C169,'Smelter Look-up'!$J:$J,0))</f>
        <v>#N/A</v>
      </c>
      <c r="X169" s="170">
        <f t="shared" ca="1" si="30"/>
        <v>0</v>
      </c>
      <c r="AB169" s="314" t="str">
        <f t="shared" si="32"/>
        <v/>
      </c>
    </row>
    <row r="170" spans="1:28" s="170" customFormat="1" ht="20.25">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31"/>
        <v/>
      </c>
      <c r="T170" s="155" t="str">
        <f ca="1">IF(B170="","",IF(ISERROR(MATCH($J170,SorP!$B$1:$B$6226,0)),"",INDIRECT("'SorP'!$A$"&amp;MATCH($S170&amp;$J170,SorP!C:C,0))))</f>
        <v/>
      </c>
      <c r="U170" s="168"/>
      <c r="V170" s="169" t="e">
        <f>IF(C170="",NA(),MATCH($B170&amp;$C170,'Smelter Look-up'!$J:$J,0))</f>
        <v>#N/A</v>
      </c>
      <c r="X170" s="170">
        <f t="shared" ca="1" si="30"/>
        <v>0</v>
      </c>
      <c r="AB170" s="314" t="str">
        <f t="shared" si="32"/>
        <v/>
      </c>
    </row>
    <row r="171" spans="1:28" s="170" customFormat="1" ht="20.25">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31"/>
        <v/>
      </c>
      <c r="T171" s="155" t="str">
        <f ca="1">IF(B171="","",IF(ISERROR(MATCH($J171,SorP!$B$1:$B$6226,0)),"",INDIRECT("'SorP'!$A$"&amp;MATCH($S171&amp;$J171,SorP!C:C,0))))</f>
        <v/>
      </c>
      <c r="U171" s="168"/>
      <c r="V171" s="169" t="e">
        <f>IF(C171="",NA(),MATCH($B171&amp;$C171,'Smelter Look-up'!$J:$J,0))</f>
        <v>#N/A</v>
      </c>
      <c r="X171" s="170">
        <f t="shared" ca="1" si="30"/>
        <v>0</v>
      </c>
      <c r="AB171" s="314" t="str">
        <f t="shared" si="32"/>
        <v/>
      </c>
    </row>
    <row r="172" spans="1:28" s="170" customFormat="1" ht="20.25">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31"/>
        <v/>
      </c>
      <c r="T172" s="155" t="str">
        <f ca="1">IF(B172="","",IF(ISERROR(MATCH($J172,SorP!$B$1:$B$6226,0)),"",INDIRECT("'SorP'!$A$"&amp;MATCH($S172&amp;$J172,SorP!C:C,0))))</f>
        <v/>
      </c>
      <c r="U172" s="168"/>
      <c r="V172" s="169" t="e">
        <f>IF(C172="",NA(),MATCH($B172&amp;$C172,'Smelter Look-up'!$J:$J,0))</f>
        <v>#N/A</v>
      </c>
      <c r="X172" s="170">
        <f t="shared" ca="1" si="30"/>
        <v>0</v>
      </c>
      <c r="AB172" s="314" t="str">
        <f t="shared" si="32"/>
        <v/>
      </c>
    </row>
    <row r="173" spans="1:28" s="170" customFormat="1" ht="20.25">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31"/>
        <v/>
      </c>
      <c r="T173" s="155" t="str">
        <f ca="1">IF(B173="","",IF(ISERROR(MATCH($J173,SorP!$B$1:$B$6226,0)),"",INDIRECT("'SorP'!$A$"&amp;MATCH($S173&amp;$J173,SorP!C:C,0))))</f>
        <v/>
      </c>
      <c r="U173" s="168"/>
      <c r="V173" s="169" t="e">
        <f>IF(C173="",NA(),MATCH($B173&amp;$C173,'Smelter Look-up'!$J:$J,0))</f>
        <v>#N/A</v>
      </c>
      <c r="X173" s="170">
        <f t="shared" ca="1" si="30"/>
        <v>0</v>
      </c>
      <c r="AB173" s="314" t="str">
        <f t="shared" si="32"/>
        <v/>
      </c>
    </row>
    <row r="174" spans="1:28" s="170" customFormat="1" ht="20.25">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31"/>
        <v/>
      </c>
      <c r="T174" s="155" t="str">
        <f ca="1">IF(B174="","",IF(ISERROR(MATCH($J174,SorP!$B$1:$B$6226,0)),"",INDIRECT("'SorP'!$A$"&amp;MATCH($S174&amp;$J174,SorP!C:C,0))))</f>
        <v/>
      </c>
      <c r="U174" s="168"/>
      <c r="V174" s="169" t="e">
        <f>IF(C174="",NA(),MATCH($B174&amp;$C174,'Smelter Look-up'!$J:$J,0))</f>
        <v>#N/A</v>
      </c>
      <c r="X174" s="170">
        <f t="shared" ca="1" si="30"/>
        <v>0</v>
      </c>
      <c r="AB174" s="314" t="str">
        <f t="shared" si="32"/>
        <v/>
      </c>
    </row>
    <row r="175" spans="1:28" s="170" customFormat="1" ht="20.25">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31"/>
        <v/>
      </c>
      <c r="T175" s="155" t="str">
        <f ca="1">IF(B175="","",IF(ISERROR(MATCH($J175,SorP!$B$1:$B$6226,0)),"",INDIRECT("'SorP'!$A$"&amp;MATCH($S175&amp;$J175,SorP!C:C,0))))</f>
        <v/>
      </c>
      <c r="U175" s="168"/>
      <c r="V175" s="169" t="e">
        <f>IF(C175="",NA(),MATCH($B175&amp;$C175,'Smelter Look-up'!$J:$J,0))</f>
        <v>#N/A</v>
      </c>
      <c r="X175" s="170">
        <f t="shared" ca="1" si="30"/>
        <v>0</v>
      </c>
      <c r="AB175" s="314" t="str">
        <f t="shared" si="32"/>
        <v/>
      </c>
    </row>
    <row r="176" spans="1:28" s="170" customFormat="1" ht="20.25">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31"/>
        <v/>
      </c>
      <c r="T176" s="155" t="str">
        <f ca="1">IF(B176="","",IF(ISERROR(MATCH($J176,SorP!$B$1:$B$6226,0)),"",INDIRECT("'SorP'!$A$"&amp;MATCH($S176&amp;$J176,SorP!C:C,0))))</f>
        <v/>
      </c>
      <c r="U176" s="168"/>
      <c r="V176" s="169" t="e">
        <f>IF(C176="",NA(),MATCH($B176&amp;$C176,'Smelter Look-up'!$J:$J,0))</f>
        <v>#N/A</v>
      </c>
      <c r="X176" s="170">
        <f t="shared" ca="1" si="30"/>
        <v>0</v>
      </c>
      <c r="AB176" s="314" t="str">
        <f t="shared" si="32"/>
        <v/>
      </c>
    </row>
    <row r="177" spans="1:28" s="170" customFormat="1" ht="20.25">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31"/>
        <v/>
      </c>
      <c r="T177" s="155" t="str">
        <f ca="1">IF(B177="","",IF(ISERROR(MATCH($J177,SorP!$B$1:$B$6226,0)),"",INDIRECT("'SorP'!$A$"&amp;MATCH($S177&amp;$J177,SorP!C:C,0))))</f>
        <v/>
      </c>
      <c r="U177" s="168"/>
      <c r="V177" s="169" t="e">
        <f>IF(C177="",NA(),MATCH($B177&amp;$C177,'Smelter Look-up'!$J:$J,0))</f>
        <v>#N/A</v>
      </c>
      <c r="X177" s="170">
        <f t="shared" ca="1" si="30"/>
        <v>0</v>
      </c>
      <c r="AB177" s="314" t="str">
        <f t="shared" si="32"/>
        <v/>
      </c>
    </row>
    <row r="178" spans="1:28" s="170" customFormat="1" ht="20.25">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31"/>
        <v/>
      </c>
      <c r="T178" s="155" t="str">
        <f ca="1">IF(B178="","",IF(ISERROR(MATCH($J178,SorP!$B$1:$B$6226,0)),"",INDIRECT("'SorP'!$A$"&amp;MATCH($S178&amp;$J178,SorP!C:C,0))))</f>
        <v/>
      </c>
      <c r="U178" s="168"/>
      <c r="V178" s="169" t="e">
        <f>IF(C178="",NA(),MATCH($B178&amp;$C178,'Smelter Look-up'!$J:$J,0))</f>
        <v>#N/A</v>
      </c>
      <c r="X178" s="170">
        <f t="shared" ca="1" si="30"/>
        <v>0</v>
      </c>
      <c r="AB178" s="314" t="str">
        <f t="shared" si="32"/>
        <v/>
      </c>
    </row>
    <row r="179" spans="1:28" s="170" customFormat="1" ht="20.25">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31"/>
        <v/>
      </c>
      <c r="T179" s="155" t="str">
        <f ca="1">IF(B179="","",IF(ISERROR(MATCH($J179,SorP!$B$1:$B$6226,0)),"",INDIRECT("'SorP'!$A$"&amp;MATCH($S179&amp;$J179,SorP!C:C,0))))</f>
        <v/>
      </c>
      <c r="U179" s="168"/>
      <c r="V179" s="169" t="e">
        <f>IF(C179="",NA(),MATCH($B179&amp;$C179,'Smelter Look-up'!$J:$J,0))</f>
        <v>#N/A</v>
      </c>
      <c r="X179" s="170">
        <f t="shared" ca="1" si="30"/>
        <v>0</v>
      </c>
      <c r="AB179" s="314" t="str">
        <f t="shared" si="32"/>
        <v/>
      </c>
    </row>
    <row r="180" spans="1:28" s="170" customFormat="1" ht="20.25">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31"/>
        <v/>
      </c>
      <c r="T180" s="155" t="str">
        <f ca="1">IF(B180="","",IF(ISERROR(MATCH($J180,SorP!$B$1:$B$6226,0)),"",INDIRECT("'SorP'!$A$"&amp;MATCH($S180&amp;$J180,SorP!C:C,0))))</f>
        <v/>
      </c>
      <c r="U180" s="168"/>
      <c r="V180" s="169" t="e">
        <f>IF(C180="",NA(),MATCH($B180&amp;$C180,'Smelter Look-up'!$J:$J,0))</f>
        <v>#N/A</v>
      </c>
      <c r="X180" s="170">
        <f t="shared" ca="1" si="30"/>
        <v>0</v>
      </c>
      <c r="AB180" s="314" t="str">
        <f t="shared" si="32"/>
        <v/>
      </c>
    </row>
    <row r="181" spans="1:28" s="170" customFormat="1" ht="20.25">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31"/>
        <v/>
      </c>
      <c r="T181" s="155" t="str">
        <f ca="1">IF(B181="","",IF(ISERROR(MATCH($J181,SorP!$B$1:$B$6226,0)),"",INDIRECT("'SorP'!$A$"&amp;MATCH($S181&amp;$J181,SorP!C:C,0))))</f>
        <v/>
      </c>
      <c r="U181" s="168"/>
      <c r="V181" s="169" t="e">
        <f>IF(C181="",NA(),MATCH($B181&amp;$C181,'Smelter Look-up'!$J:$J,0))</f>
        <v>#N/A</v>
      </c>
      <c r="X181" s="170">
        <f t="shared" ca="1" si="30"/>
        <v>0</v>
      </c>
      <c r="AB181" s="314" t="str">
        <f t="shared" si="32"/>
        <v/>
      </c>
    </row>
    <row r="182" spans="1:28" s="170" customFormat="1" ht="20.25">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31"/>
        <v/>
      </c>
      <c r="T182" s="155" t="str">
        <f ca="1">IF(B182="","",IF(ISERROR(MATCH($J182,SorP!$B$1:$B$6226,0)),"",INDIRECT("'SorP'!$A$"&amp;MATCH($S182&amp;$J182,SorP!C:C,0))))</f>
        <v/>
      </c>
      <c r="U182" s="168"/>
      <c r="V182" s="169" t="e">
        <f>IF(C182="",NA(),MATCH($B182&amp;$C182,'Smelter Look-up'!$J:$J,0))</f>
        <v>#N/A</v>
      </c>
      <c r="X182" s="170">
        <f t="shared" ca="1" si="30"/>
        <v>0</v>
      </c>
      <c r="AB182" s="314" t="str">
        <f t="shared" si="32"/>
        <v/>
      </c>
    </row>
    <row r="183" spans="1:28" s="170" customFormat="1" ht="20.25">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31"/>
        <v/>
      </c>
      <c r="T183" s="155" t="str">
        <f ca="1">IF(B183="","",IF(ISERROR(MATCH($J183,SorP!$B$1:$B$6226,0)),"",INDIRECT("'SorP'!$A$"&amp;MATCH($S183&amp;$J183,SorP!C:C,0))))</f>
        <v/>
      </c>
      <c r="U183" s="168"/>
      <c r="V183" s="169" t="e">
        <f>IF(C183="",NA(),MATCH($B183&amp;$C183,'Smelter Look-up'!$J:$J,0))</f>
        <v>#N/A</v>
      </c>
      <c r="X183" s="170">
        <f t="shared" ca="1" si="30"/>
        <v>0</v>
      </c>
      <c r="AB183" s="314" t="str">
        <f t="shared" si="32"/>
        <v/>
      </c>
    </row>
    <row r="184" spans="1:28" s="170" customFormat="1" ht="20.25">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31"/>
        <v/>
      </c>
      <c r="T184" s="155" t="str">
        <f ca="1">IF(B184="","",IF(ISERROR(MATCH($J184,SorP!$B$1:$B$6226,0)),"",INDIRECT("'SorP'!$A$"&amp;MATCH($S184&amp;$J184,SorP!C:C,0))))</f>
        <v/>
      </c>
      <c r="U184" s="168"/>
      <c r="V184" s="169" t="e">
        <f>IF(C184="",NA(),MATCH($B184&amp;$C184,'Smelter Look-up'!$J:$J,0))</f>
        <v>#N/A</v>
      </c>
      <c r="X184" s="170">
        <f t="shared" ca="1" si="30"/>
        <v>0</v>
      </c>
      <c r="AB184" s="314" t="str">
        <f t="shared" si="32"/>
        <v/>
      </c>
    </row>
    <row r="185" spans="1:28" s="170" customFormat="1" ht="20.25">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31"/>
        <v/>
      </c>
      <c r="T185" s="155" t="str">
        <f ca="1">IF(B185="","",IF(ISERROR(MATCH($J185,SorP!$B$1:$B$6226,0)),"",INDIRECT("'SorP'!$A$"&amp;MATCH($S185&amp;$J185,SorP!C:C,0))))</f>
        <v/>
      </c>
      <c r="U185" s="168"/>
      <c r="V185" s="169" t="e">
        <f>IF(C185="",NA(),MATCH($B185&amp;$C185,'Smelter Look-up'!$J:$J,0))</f>
        <v>#N/A</v>
      </c>
      <c r="X185" s="170">
        <f t="shared" ca="1" si="30"/>
        <v>0</v>
      </c>
      <c r="AB185" s="314" t="str">
        <f t="shared" si="32"/>
        <v/>
      </c>
    </row>
    <row r="186" spans="1:28" s="170" customFormat="1" ht="20.25">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31"/>
        <v/>
      </c>
      <c r="T186" s="155" t="str">
        <f ca="1">IF(B186="","",IF(ISERROR(MATCH($J186,SorP!$B$1:$B$6226,0)),"",INDIRECT("'SorP'!$A$"&amp;MATCH($S186&amp;$J186,SorP!C:C,0))))</f>
        <v/>
      </c>
      <c r="U186" s="168"/>
      <c r="V186" s="169" t="e">
        <f>IF(C186="",NA(),MATCH($B186&amp;$C186,'Smelter Look-up'!$J:$J,0))</f>
        <v>#N/A</v>
      </c>
      <c r="X186" s="170">
        <f t="shared" ca="1" si="30"/>
        <v>0</v>
      </c>
      <c r="AB186" s="314" t="str">
        <f t="shared" si="32"/>
        <v/>
      </c>
    </row>
    <row r="187" spans="1:28" s="170" customFormat="1" ht="20.25">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31"/>
        <v/>
      </c>
      <c r="T187" s="155" t="str">
        <f ca="1">IF(B187="","",IF(ISERROR(MATCH($J187,SorP!$B$1:$B$6226,0)),"",INDIRECT("'SorP'!$A$"&amp;MATCH($S187&amp;$J187,SorP!C:C,0))))</f>
        <v/>
      </c>
      <c r="U187" s="168"/>
      <c r="V187" s="169" t="e">
        <f>IF(C187="",NA(),MATCH($B187&amp;$C187,'Smelter Look-up'!$J:$J,0))</f>
        <v>#N/A</v>
      </c>
      <c r="X187" s="170">
        <f t="shared" ref="X187:X250" ca="1" si="33">IF(AND(C187="Smelter not listed",OR(LEN(D187)=0,LEN(E187)=0)),1,0)</f>
        <v>0</v>
      </c>
      <c r="AB187" s="314" t="str">
        <f t="shared" si="32"/>
        <v/>
      </c>
    </row>
    <row r="188" spans="1:28" s="170" customFormat="1" ht="20.25">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ref="S188:S251" ca="1" si="34">IF(B188="","",IF(ISERROR(MATCH($E188,CL,0)),"Unknown",INDIRECT("'C'!$A$"&amp;MATCH($E188,CL,0)+1)))</f>
        <v/>
      </c>
      <c r="T188" s="155" t="str">
        <f ca="1">IF(B188="","",IF(ISERROR(MATCH($J188,SorP!$B$1:$B$6226,0)),"",INDIRECT("'SorP'!$A$"&amp;MATCH($S188&amp;$J188,SorP!C:C,0))))</f>
        <v/>
      </c>
      <c r="U188" s="168"/>
      <c r="V188" s="169" t="e">
        <f>IF(C188="",NA(),MATCH($B188&amp;$C188,'Smelter Look-up'!$J:$J,0))</f>
        <v>#N/A</v>
      </c>
      <c r="X188" s="170">
        <f t="shared" ca="1" si="33"/>
        <v>0</v>
      </c>
      <c r="AB188" s="314" t="str">
        <f t="shared" si="32"/>
        <v/>
      </c>
    </row>
    <row r="189" spans="1:28" s="170" customFormat="1" ht="20.25">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34"/>
        <v/>
      </c>
      <c r="T189" s="155" t="str">
        <f ca="1">IF(B189="","",IF(ISERROR(MATCH($J189,SorP!$B$1:$B$6226,0)),"",INDIRECT("'SorP'!$A$"&amp;MATCH($S189&amp;$J189,SorP!C:C,0))))</f>
        <v/>
      </c>
      <c r="U189" s="168"/>
      <c r="V189" s="169" t="e">
        <f>IF(C189="",NA(),MATCH($B189&amp;$C189,'Smelter Look-up'!$J:$J,0))</f>
        <v>#N/A</v>
      </c>
      <c r="X189" s="170">
        <f t="shared" ca="1" si="33"/>
        <v>0</v>
      </c>
      <c r="AB189" s="314" t="str">
        <f t="shared" si="32"/>
        <v/>
      </c>
    </row>
    <row r="190" spans="1:28" s="170" customFormat="1" ht="20.25">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34"/>
        <v/>
      </c>
      <c r="T190" s="155" t="str">
        <f ca="1">IF(B190="","",IF(ISERROR(MATCH($J190,SorP!$B$1:$B$6226,0)),"",INDIRECT("'SorP'!$A$"&amp;MATCH($S190&amp;$J190,SorP!C:C,0))))</f>
        <v/>
      </c>
      <c r="U190" s="168"/>
      <c r="V190" s="169" t="e">
        <f>IF(C190="",NA(),MATCH($B190&amp;$C190,'Smelter Look-up'!$J:$J,0))</f>
        <v>#N/A</v>
      </c>
      <c r="X190" s="170">
        <f t="shared" ca="1" si="33"/>
        <v>0</v>
      </c>
      <c r="AB190" s="314" t="str">
        <f t="shared" si="32"/>
        <v/>
      </c>
    </row>
    <row r="191" spans="1:28" s="170" customFormat="1" ht="20.25">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34"/>
        <v/>
      </c>
      <c r="T191" s="155" t="str">
        <f ca="1">IF(B191="","",IF(ISERROR(MATCH($J191,SorP!$B$1:$B$6226,0)),"",INDIRECT("'SorP'!$A$"&amp;MATCH($S191&amp;$J191,SorP!C:C,0))))</f>
        <v/>
      </c>
      <c r="U191" s="168"/>
      <c r="V191" s="169" t="e">
        <f>IF(C191="",NA(),MATCH($B191&amp;$C191,'Smelter Look-up'!$J:$J,0))</f>
        <v>#N/A</v>
      </c>
      <c r="X191" s="170">
        <f t="shared" ca="1" si="33"/>
        <v>0</v>
      </c>
      <c r="AB191" s="314" t="str">
        <f t="shared" si="32"/>
        <v/>
      </c>
    </row>
    <row r="192" spans="1:28" s="170" customFormat="1" ht="20.25">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ca="1" si="34"/>
        <v/>
      </c>
      <c r="T192" s="155" t="str">
        <f ca="1">IF(B192="","",IF(ISERROR(MATCH($J192,SorP!$B$1:$B$6226,0)),"",INDIRECT("'SorP'!$A$"&amp;MATCH($S192&amp;$J192,SorP!C:C,0))))</f>
        <v/>
      </c>
      <c r="U192" s="168"/>
      <c r="V192" s="169" t="e">
        <f>IF(C192="",NA(),MATCH($B192&amp;$C192,'Smelter Look-up'!$J:$J,0))</f>
        <v>#N/A</v>
      </c>
      <c r="X192" s="170">
        <f t="shared" ca="1" si="33"/>
        <v>0</v>
      </c>
      <c r="AB192" s="314" t="str">
        <f t="shared" si="32"/>
        <v/>
      </c>
    </row>
    <row r="193" spans="1:28" s="170" customFormat="1" ht="20.25">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34"/>
        <v/>
      </c>
      <c r="T193" s="155" t="str">
        <f ca="1">IF(B193="","",IF(ISERROR(MATCH($J193,SorP!$B$1:$B$6226,0)),"",INDIRECT("'SorP'!$A$"&amp;MATCH($S193&amp;$J193,SorP!C:C,0))))</f>
        <v/>
      </c>
      <c r="U193" s="168"/>
      <c r="V193" s="169" t="e">
        <f>IF(C193="",NA(),MATCH($B193&amp;$C193,'Smelter Look-up'!$J:$J,0))</f>
        <v>#N/A</v>
      </c>
      <c r="X193" s="170">
        <f t="shared" ca="1" si="33"/>
        <v>0</v>
      </c>
      <c r="AB193" s="314" t="str">
        <f t="shared" si="32"/>
        <v/>
      </c>
    </row>
    <row r="194" spans="1:28" s="170" customFormat="1" ht="20.25">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34"/>
        <v/>
      </c>
      <c r="T194" s="155" t="str">
        <f ca="1">IF(B194="","",IF(ISERROR(MATCH($J194,SorP!$B$1:$B$6226,0)),"",INDIRECT("'SorP'!$A$"&amp;MATCH($S194&amp;$J194,SorP!C:C,0))))</f>
        <v/>
      </c>
      <c r="U194" s="168"/>
      <c r="V194" s="169" t="e">
        <f>IF(C194="",NA(),MATCH($B194&amp;$C194,'Smelter Look-up'!$J:$J,0))</f>
        <v>#N/A</v>
      </c>
      <c r="X194" s="170">
        <f t="shared" ca="1" si="33"/>
        <v>0</v>
      </c>
      <c r="AB194" s="314" t="str">
        <f t="shared" ref="AB194:AB257" si="35">IF(C194="","",B194)</f>
        <v/>
      </c>
    </row>
    <row r="195" spans="1:28" s="170" customFormat="1" ht="20.25">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34"/>
        <v/>
      </c>
      <c r="T195" s="155" t="str">
        <f ca="1">IF(B195="","",IF(ISERROR(MATCH($J195,SorP!$B$1:$B$6226,0)),"",INDIRECT("'SorP'!$A$"&amp;MATCH($S195&amp;$J195,SorP!C:C,0))))</f>
        <v/>
      </c>
      <c r="U195" s="168"/>
      <c r="V195" s="169" t="e">
        <f>IF(C195="",NA(),MATCH($B195&amp;$C195,'Smelter Look-up'!$J:$J,0))</f>
        <v>#N/A</v>
      </c>
      <c r="X195" s="170">
        <f t="shared" ca="1" si="33"/>
        <v>0</v>
      </c>
      <c r="AB195" s="314" t="str">
        <f t="shared" si="35"/>
        <v/>
      </c>
    </row>
    <row r="196" spans="1:28" s="170" customFormat="1" ht="20.25">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34"/>
        <v/>
      </c>
      <c r="T196" s="155" t="str">
        <f ca="1">IF(B196="","",IF(ISERROR(MATCH($J196,SorP!$B$1:$B$6226,0)),"",INDIRECT("'SorP'!$A$"&amp;MATCH($S196&amp;$J196,SorP!C:C,0))))</f>
        <v/>
      </c>
      <c r="U196" s="168"/>
      <c r="V196" s="169" t="e">
        <f>IF(C196="",NA(),MATCH($B196&amp;$C196,'Smelter Look-up'!$J:$J,0))</f>
        <v>#N/A</v>
      </c>
      <c r="X196" s="170">
        <f t="shared" ca="1" si="33"/>
        <v>0</v>
      </c>
      <c r="AB196" s="314" t="str">
        <f t="shared" si="35"/>
        <v/>
      </c>
    </row>
    <row r="197" spans="1:28" s="170" customFormat="1" ht="20.25">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34"/>
        <v/>
      </c>
      <c r="T197" s="155" t="str">
        <f ca="1">IF(B197="","",IF(ISERROR(MATCH($J197,SorP!$B$1:$B$6226,0)),"",INDIRECT("'SorP'!$A$"&amp;MATCH($S197&amp;$J197,SorP!C:C,0))))</f>
        <v/>
      </c>
      <c r="U197" s="168"/>
      <c r="V197" s="169" t="e">
        <f>IF(C197="",NA(),MATCH($B197&amp;$C197,'Smelter Look-up'!$J:$J,0))</f>
        <v>#N/A</v>
      </c>
      <c r="X197" s="170">
        <f t="shared" ca="1" si="33"/>
        <v>0</v>
      </c>
      <c r="AB197" s="314" t="str">
        <f t="shared" si="35"/>
        <v/>
      </c>
    </row>
    <row r="198" spans="1:28" s="170" customFormat="1" ht="20.25">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34"/>
        <v/>
      </c>
      <c r="T198" s="155" t="str">
        <f ca="1">IF(B198="","",IF(ISERROR(MATCH($J198,SorP!$B$1:$B$6226,0)),"",INDIRECT("'SorP'!$A$"&amp;MATCH($S198&amp;$J198,SorP!C:C,0))))</f>
        <v/>
      </c>
      <c r="U198" s="168"/>
      <c r="V198" s="169" t="e">
        <f>IF(C198="",NA(),MATCH($B198&amp;$C198,'Smelter Look-up'!$J:$J,0))</f>
        <v>#N/A</v>
      </c>
      <c r="X198" s="170">
        <f t="shared" ca="1" si="33"/>
        <v>0</v>
      </c>
      <c r="AB198" s="314" t="str">
        <f t="shared" si="35"/>
        <v/>
      </c>
    </row>
    <row r="199" spans="1:28" s="170" customFormat="1" ht="20.25">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34"/>
        <v/>
      </c>
      <c r="T199" s="155" t="str">
        <f ca="1">IF(B199="","",IF(ISERROR(MATCH($J199,SorP!$B$1:$B$6226,0)),"",INDIRECT("'SorP'!$A$"&amp;MATCH($S199&amp;$J199,SorP!C:C,0))))</f>
        <v/>
      </c>
      <c r="U199" s="168"/>
      <c r="V199" s="169" t="e">
        <f>IF(C199="",NA(),MATCH($B199&amp;$C199,'Smelter Look-up'!$J:$J,0))</f>
        <v>#N/A</v>
      </c>
      <c r="X199" s="170">
        <f t="shared" ca="1" si="33"/>
        <v>0</v>
      </c>
      <c r="AB199" s="314" t="str">
        <f t="shared" si="35"/>
        <v/>
      </c>
    </row>
    <row r="200" spans="1:28" s="170" customFormat="1" ht="20.25">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34"/>
        <v/>
      </c>
      <c r="T200" s="155" t="str">
        <f ca="1">IF(B200="","",IF(ISERROR(MATCH($J200,SorP!$B$1:$B$6226,0)),"",INDIRECT("'SorP'!$A$"&amp;MATCH($S200&amp;$J200,SorP!C:C,0))))</f>
        <v/>
      </c>
      <c r="U200" s="168"/>
      <c r="V200" s="169" t="e">
        <f>IF(C200="",NA(),MATCH($B200&amp;$C200,'Smelter Look-up'!$J:$J,0))</f>
        <v>#N/A</v>
      </c>
      <c r="X200" s="170">
        <f t="shared" ca="1" si="33"/>
        <v>0</v>
      </c>
      <c r="AB200" s="314" t="str">
        <f t="shared" si="35"/>
        <v/>
      </c>
    </row>
    <row r="201" spans="1:28" s="170" customFormat="1" ht="20.25">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34"/>
        <v/>
      </c>
      <c r="T201" s="155" t="str">
        <f ca="1">IF(B201="","",IF(ISERROR(MATCH($J201,SorP!$B$1:$B$6226,0)),"",INDIRECT("'SorP'!$A$"&amp;MATCH($S201&amp;$J201,SorP!C:C,0))))</f>
        <v/>
      </c>
      <c r="U201" s="168"/>
      <c r="V201" s="169" t="e">
        <f>IF(C201="",NA(),MATCH($B201&amp;$C201,'Smelter Look-up'!$J:$J,0))</f>
        <v>#N/A</v>
      </c>
      <c r="X201" s="170">
        <f t="shared" ca="1" si="33"/>
        <v>0</v>
      </c>
      <c r="AB201" s="314" t="str">
        <f t="shared" si="35"/>
        <v/>
      </c>
    </row>
    <row r="202" spans="1:28" s="170" customFormat="1" ht="20.25">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34"/>
        <v/>
      </c>
      <c r="T202" s="155" t="str">
        <f ca="1">IF(B202="","",IF(ISERROR(MATCH($J202,SorP!$B$1:$B$6226,0)),"",INDIRECT("'SorP'!$A$"&amp;MATCH($S202&amp;$J202,SorP!C:C,0))))</f>
        <v/>
      </c>
      <c r="U202" s="168"/>
      <c r="V202" s="169" t="e">
        <f>IF(C202="",NA(),MATCH($B202&amp;$C202,'Smelter Look-up'!$J:$J,0))</f>
        <v>#N/A</v>
      </c>
      <c r="X202" s="170">
        <f t="shared" ca="1" si="33"/>
        <v>0</v>
      </c>
      <c r="AB202" s="314" t="str">
        <f t="shared" si="35"/>
        <v/>
      </c>
    </row>
    <row r="203" spans="1:28" s="170" customFormat="1" ht="20.25">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34"/>
        <v/>
      </c>
      <c r="T203" s="155" t="str">
        <f ca="1">IF(B203="","",IF(ISERROR(MATCH($J203,SorP!$B$1:$B$6226,0)),"",INDIRECT("'SorP'!$A$"&amp;MATCH($S203&amp;$J203,SorP!C:C,0))))</f>
        <v/>
      </c>
      <c r="U203" s="168"/>
      <c r="V203" s="169" t="e">
        <f>IF(C203="",NA(),MATCH($B203&amp;$C203,'Smelter Look-up'!$J:$J,0))</f>
        <v>#N/A</v>
      </c>
      <c r="X203" s="170">
        <f t="shared" ca="1" si="33"/>
        <v>0</v>
      </c>
      <c r="AB203" s="314" t="str">
        <f t="shared" si="35"/>
        <v/>
      </c>
    </row>
    <row r="204" spans="1:28" s="170" customFormat="1" ht="20.25">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34"/>
        <v/>
      </c>
      <c r="T204" s="155" t="str">
        <f ca="1">IF(B204="","",IF(ISERROR(MATCH($J204,SorP!$B$1:$B$6226,0)),"",INDIRECT("'SorP'!$A$"&amp;MATCH($S204&amp;$J204,SorP!C:C,0))))</f>
        <v/>
      </c>
      <c r="U204" s="168"/>
      <c r="V204" s="169" t="e">
        <f>IF(C204="",NA(),MATCH($B204&amp;$C204,'Smelter Look-up'!$J:$J,0))</f>
        <v>#N/A</v>
      </c>
      <c r="X204" s="170">
        <f t="shared" ca="1" si="33"/>
        <v>0</v>
      </c>
      <c r="AB204" s="314" t="str">
        <f t="shared" si="35"/>
        <v/>
      </c>
    </row>
    <row r="205" spans="1:28" s="170" customFormat="1" ht="20.25">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34"/>
        <v/>
      </c>
      <c r="T205" s="155" t="str">
        <f ca="1">IF(B205="","",IF(ISERROR(MATCH($J205,SorP!$B$1:$B$6226,0)),"",INDIRECT("'SorP'!$A$"&amp;MATCH($S205&amp;$J205,SorP!C:C,0))))</f>
        <v/>
      </c>
      <c r="U205" s="168"/>
      <c r="V205" s="169" t="e">
        <f>IF(C205="",NA(),MATCH($B205&amp;$C205,'Smelter Look-up'!$J:$J,0))</f>
        <v>#N/A</v>
      </c>
      <c r="X205" s="170">
        <f t="shared" ca="1" si="33"/>
        <v>0</v>
      </c>
      <c r="AB205" s="314" t="str">
        <f t="shared" si="35"/>
        <v/>
      </c>
    </row>
    <row r="206" spans="1:28" s="170" customFormat="1" ht="20.25">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34"/>
        <v/>
      </c>
      <c r="T206" s="155" t="str">
        <f ca="1">IF(B206="","",IF(ISERROR(MATCH($J206,SorP!$B$1:$B$6226,0)),"",INDIRECT("'SorP'!$A$"&amp;MATCH($S206&amp;$J206,SorP!C:C,0))))</f>
        <v/>
      </c>
      <c r="U206" s="168"/>
      <c r="V206" s="169" t="e">
        <f>IF(C206="",NA(),MATCH($B206&amp;$C206,'Smelter Look-up'!$J:$J,0))</f>
        <v>#N/A</v>
      </c>
      <c r="X206" s="170">
        <f t="shared" ca="1" si="33"/>
        <v>0</v>
      </c>
      <c r="AB206" s="314" t="str">
        <f t="shared" si="35"/>
        <v/>
      </c>
    </row>
    <row r="207" spans="1:28" s="170" customFormat="1" ht="20.25">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34"/>
        <v/>
      </c>
      <c r="T207" s="155" t="str">
        <f ca="1">IF(B207="","",IF(ISERROR(MATCH($J207,SorP!$B$1:$B$6226,0)),"",INDIRECT("'SorP'!$A$"&amp;MATCH($S207&amp;$J207,SorP!C:C,0))))</f>
        <v/>
      </c>
      <c r="U207" s="168"/>
      <c r="V207" s="169" t="e">
        <f>IF(C207="",NA(),MATCH($B207&amp;$C207,'Smelter Look-up'!$J:$J,0))</f>
        <v>#N/A</v>
      </c>
      <c r="X207" s="170">
        <f t="shared" ca="1" si="33"/>
        <v>0</v>
      </c>
      <c r="AB207" s="314" t="str">
        <f t="shared" si="35"/>
        <v/>
      </c>
    </row>
    <row r="208" spans="1:28" s="170" customFormat="1" ht="20.25">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34"/>
        <v/>
      </c>
      <c r="T208" s="155" t="str">
        <f ca="1">IF(B208="","",IF(ISERROR(MATCH($J208,SorP!$B$1:$B$6226,0)),"",INDIRECT("'SorP'!$A$"&amp;MATCH($S208&amp;$J208,SorP!C:C,0))))</f>
        <v/>
      </c>
      <c r="U208" s="168"/>
      <c r="V208" s="169" t="e">
        <f>IF(C208="",NA(),MATCH($B208&amp;$C208,'Smelter Look-up'!$J:$J,0))</f>
        <v>#N/A</v>
      </c>
      <c r="X208" s="170">
        <f t="shared" ca="1" si="33"/>
        <v>0</v>
      </c>
      <c r="AB208" s="314" t="str">
        <f t="shared" si="35"/>
        <v/>
      </c>
    </row>
    <row r="209" spans="1:28" s="170" customFormat="1" ht="20.25">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34"/>
        <v/>
      </c>
      <c r="T209" s="155" t="str">
        <f ca="1">IF(B209="","",IF(ISERROR(MATCH($J209,SorP!$B$1:$B$6226,0)),"",INDIRECT("'SorP'!$A$"&amp;MATCH($S209&amp;$J209,SorP!C:C,0))))</f>
        <v/>
      </c>
      <c r="U209" s="168"/>
      <c r="V209" s="169" t="e">
        <f>IF(C209="",NA(),MATCH($B209&amp;$C209,'Smelter Look-up'!$J:$J,0))</f>
        <v>#N/A</v>
      </c>
      <c r="X209" s="170">
        <f t="shared" ca="1" si="33"/>
        <v>0</v>
      </c>
      <c r="AB209" s="314" t="str">
        <f t="shared" si="35"/>
        <v/>
      </c>
    </row>
    <row r="210" spans="1:28" s="170" customFormat="1" ht="20.25">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34"/>
        <v/>
      </c>
      <c r="T210" s="155" t="str">
        <f ca="1">IF(B210="","",IF(ISERROR(MATCH($J210,SorP!$B$1:$B$6226,0)),"",INDIRECT("'SorP'!$A$"&amp;MATCH($S210&amp;$J210,SorP!C:C,0))))</f>
        <v/>
      </c>
      <c r="U210" s="168"/>
      <c r="V210" s="169" t="e">
        <f>IF(C210="",NA(),MATCH($B210&amp;$C210,'Smelter Look-up'!$J:$J,0))</f>
        <v>#N/A</v>
      </c>
      <c r="X210" s="170">
        <f t="shared" ca="1" si="33"/>
        <v>0</v>
      </c>
      <c r="AB210" s="314" t="str">
        <f t="shared" si="35"/>
        <v/>
      </c>
    </row>
    <row r="211" spans="1:28" s="170" customFormat="1" ht="20.25">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34"/>
        <v/>
      </c>
      <c r="T211" s="155" t="str">
        <f ca="1">IF(B211="","",IF(ISERROR(MATCH($J211,SorP!$B$1:$B$6226,0)),"",INDIRECT("'SorP'!$A$"&amp;MATCH($S211&amp;$J211,SorP!C:C,0))))</f>
        <v/>
      </c>
      <c r="U211" s="168"/>
      <c r="V211" s="169" t="e">
        <f>IF(C211="",NA(),MATCH($B211&amp;$C211,'Smelter Look-up'!$J:$J,0))</f>
        <v>#N/A</v>
      </c>
      <c r="X211" s="170">
        <f t="shared" ca="1" si="33"/>
        <v>0</v>
      </c>
      <c r="AB211" s="314" t="str">
        <f t="shared" si="35"/>
        <v/>
      </c>
    </row>
    <row r="212" spans="1:28" s="170" customFormat="1" ht="20.25">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34"/>
        <v/>
      </c>
      <c r="T212" s="155" t="str">
        <f ca="1">IF(B212="","",IF(ISERROR(MATCH($J212,SorP!$B$1:$B$6226,0)),"",INDIRECT("'SorP'!$A$"&amp;MATCH($S212&amp;$J212,SorP!C:C,0))))</f>
        <v/>
      </c>
      <c r="U212" s="168"/>
      <c r="V212" s="169" t="e">
        <f>IF(C212="",NA(),MATCH($B212&amp;$C212,'Smelter Look-up'!$J:$J,0))</f>
        <v>#N/A</v>
      </c>
      <c r="X212" s="170">
        <f t="shared" ca="1" si="33"/>
        <v>0</v>
      </c>
      <c r="AB212" s="314" t="str">
        <f t="shared" si="35"/>
        <v/>
      </c>
    </row>
    <row r="213" spans="1:28" s="170" customFormat="1" ht="20.25">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34"/>
        <v/>
      </c>
      <c r="T213" s="155" t="str">
        <f ca="1">IF(B213="","",IF(ISERROR(MATCH($J213,SorP!$B$1:$B$6226,0)),"",INDIRECT("'SorP'!$A$"&amp;MATCH($S213&amp;$J213,SorP!C:C,0))))</f>
        <v/>
      </c>
      <c r="U213" s="168"/>
      <c r="V213" s="169" t="e">
        <f>IF(C213="",NA(),MATCH($B213&amp;$C213,'Smelter Look-up'!$J:$J,0))</f>
        <v>#N/A</v>
      </c>
      <c r="X213" s="170">
        <f t="shared" ca="1" si="33"/>
        <v>0</v>
      </c>
      <c r="AB213" s="314" t="str">
        <f t="shared" si="35"/>
        <v/>
      </c>
    </row>
    <row r="214" spans="1:28" s="170" customFormat="1" ht="20.25">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34"/>
        <v/>
      </c>
      <c r="T214" s="155" t="str">
        <f ca="1">IF(B214="","",IF(ISERROR(MATCH($J214,SorP!$B$1:$B$6226,0)),"",INDIRECT("'SorP'!$A$"&amp;MATCH($S214&amp;$J214,SorP!C:C,0))))</f>
        <v/>
      </c>
      <c r="U214" s="168"/>
      <c r="V214" s="169" t="e">
        <f>IF(C214="",NA(),MATCH($B214&amp;$C214,'Smelter Look-up'!$J:$J,0))</f>
        <v>#N/A</v>
      </c>
      <c r="X214" s="170">
        <f t="shared" ca="1" si="33"/>
        <v>0</v>
      </c>
      <c r="AB214" s="314" t="str">
        <f t="shared" si="35"/>
        <v/>
      </c>
    </row>
    <row r="215" spans="1:28" s="170" customFormat="1" ht="20.25">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34"/>
        <v/>
      </c>
      <c r="T215" s="155" t="str">
        <f ca="1">IF(B215="","",IF(ISERROR(MATCH($J215,SorP!$B$1:$B$6226,0)),"",INDIRECT("'SorP'!$A$"&amp;MATCH($S215&amp;$J215,SorP!C:C,0))))</f>
        <v/>
      </c>
      <c r="U215" s="168"/>
      <c r="V215" s="169" t="e">
        <f>IF(C215="",NA(),MATCH($B215&amp;$C215,'Smelter Look-up'!$J:$J,0))</f>
        <v>#N/A</v>
      </c>
      <c r="X215" s="170">
        <f t="shared" ca="1" si="33"/>
        <v>0</v>
      </c>
      <c r="AB215" s="314" t="str">
        <f t="shared" si="35"/>
        <v/>
      </c>
    </row>
    <row r="216" spans="1:28" s="170" customFormat="1" ht="20.25">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34"/>
        <v/>
      </c>
      <c r="T216" s="155" t="str">
        <f ca="1">IF(B216="","",IF(ISERROR(MATCH($J216,SorP!$B$1:$B$6226,0)),"",INDIRECT("'SorP'!$A$"&amp;MATCH($S216&amp;$J216,SorP!C:C,0))))</f>
        <v/>
      </c>
      <c r="U216" s="168"/>
      <c r="V216" s="169" t="e">
        <f>IF(C216="",NA(),MATCH($B216&amp;$C216,'Smelter Look-up'!$J:$J,0))</f>
        <v>#N/A</v>
      </c>
      <c r="X216" s="170">
        <f t="shared" ca="1" si="33"/>
        <v>0</v>
      </c>
      <c r="AB216" s="314" t="str">
        <f t="shared" si="35"/>
        <v/>
      </c>
    </row>
    <row r="217" spans="1:28" s="170" customFormat="1" ht="20.25">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34"/>
        <v/>
      </c>
      <c r="T217" s="155" t="str">
        <f ca="1">IF(B217="","",IF(ISERROR(MATCH($J217,SorP!$B$1:$B$6226,0)),"",INDIRECT("'SorP'!$A$"&amp;MATCH($S217&amp;$J217,SorP!C:C,0))))</f>
        <v/>
      </c>
      <c r="U217" s="168"/>
      <c r="V217" s="169" t="e">
        <f>IF(C217="",NA(),MATCH($B217&amp;$C217,'Smelter Look-up'!$J:$J,0))</f>
        <v>#N/A</v>
      </c>
      <c r="X217" s="170">
        <f t="shared" ca="1" si="33"/>
        <v>0</v>
      </c>
      <c r="AB217" s="314" t="str">
        <f t="shared" si="35"/>
        <v/>
      </c>
    </row>
    <row r="218" spans="1:28" s="170" customFormat="1" ht="20.25">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34"/>
        <v/>
      </c>
      <c r="T218" s="155" t="str">
        <f ca="1">IF(B218="","",IF(ISERROR(MATCH($J218,SorP!$B$1:$B$6226,0)),"",INDIRECT("'SorP'!$A$"&amp;MATCH($S218&amp;$J218,SorP!C:C,0))))</f>
        <v/>
      </c>
      <c r="U218" s="168"/>
      <c r="V218" s="169" t="e">
        <f>IF(C218="",NA(),MATCH($B218&amp;$C218,'Smelter Look-up'!$J:$J,0))</f>
        <v>#N/A</v>
      </c>
      <c r="X218" s="170">
        <f t="shared" ca="1" si="33"/>
        <v>0</v>
      </c>
      <c r="AB218" s="314" t="str">
        <f t="shared" si="35"/>
        <v/>
      </c>
    </row>
    <row r="219" spans="1:28" s="170" customFormat="1" ht="20.25">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34"/>
        <v/>
      </c>
      <c r="T219" s="155" t="str">
        <f ca="1">IF(B219="","",IF(ISERROR(MATCH($J219,SorP!$B$1:$B$6226,0)),"",INDIRECT("'SorP'!$A$"&amp;MATCH($S219&amp;$J219,SorP!C:C,0))))</f>
        <v/>
      </c>
      <c r="U219" s="168"/>
      <c r="V219" s="169" t="e">
        <f>IF(C219="",NA(),MATCH($B219&amp;$C219,'Smelter Look-up'!$J:$J,0))</f>
        <v>#N/A</v>
      </c>
      <c r="X219" s="170">
        <f t="shared" ca="1" si="33"/>
        <v>0</v>
      </c>
      <c r="AB219" s="314" t="str">
        <f t="shared" si="35"/>
        <v/>
      </c>
    </row>
    <row r="220" spans="1:28" s="170" customFormat="1" ht="20.25">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34"/>
        <v/>
      </c>
      <c r="T220" s="155" t="str">
        <f ca="1">IF(B220="","",IF(ISERROR(MATCH($J220,SorP!$B$1:$B$6226,0)),"",INDIRECT("'SorP'!$A$"&amp;MATCH($S220&amp;$J220,SorP!C:C,0))))</f>
        <v/>
      </c>
      <c r="U220" s="168"/>
      <c r="V220" s="169" t="e">
        <f>IF(C220="",NA(),MATCH($B220&amp;$C220,'Smelter Look-up'!$J:$J,0))</f>
        <v>#N/A</v>
      </c>
      <c r="X220" s="170">
        <f t="shared" ca="1" si="33"/>
        <v>0</v>
      </c>
      <c r="AB220" s="314" t="str">
        <f t="shared" si="35"/>
        <v/>
      </c>
    </row>
    <row r="221" spans="1:28" s="170" customFormat="1" ht="20.25">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34"/>
        <v/>
      </c>
      <c r="T221" s="155" t="str">
        <f ca="1">IF(B221="","",IF(ISERROR(MATCH($J221,SorP!$B$1:$B$6226,0)),"",INDIRECT("'SorP'!$A$"&amp;MATCH($S221&amp;$J221,SorP!C:C,0))))</f>
        <v/>
      </c>
      <c r="U221" s="168"/>
      <c r="V221" s="169" t="e">
        <f>IF(C221="",NA(),MATCH($B221&amp;$C221,'Smelter Look-up'!$J:$J,0))</f>
        <v>#N/A</v>
      </c>
      <c r="X221" s="170">
        <f t="shared" ca="1" si="33"/>
        <v>0</v>
      </c>
      <c r="AB221" s="314" t="str">
        <f t="shared" si="35"/>
        <v/>
      </c>
    </row>
    <row r="222" spans="1:28" s="170" customFormat="1" ht="20.25">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34"/>
        <v/>
      </c>
      <c r="T222" s="155" t="str">
        <f ca="1">IF(B222="","",IF(ISERROR(MATCH($J222,SorP!$B$1:$B$6226,0)),"",INDIRECT("'SorP'!$A$"&amp;MATCH($S222&amp;$J222,SorP!C:C,0))))</f>
        <v/>
      </c>
      <c r="U222" s="168"/>
      <c r="V222" s="169" t="e">
        <f>IF(C222="",NA(),MATCH($B222&amp;$C222,'Smelter Look-up'!$J:$J,0))</f>
        <v>#N/A</v>
      </c>
      <c r="X222" s="170">
        <f t="shared" ca="1" si="33"/>
        <v>0</v>
      </c>
      <c r="AB222" s="314" t="str">
        <f t="shared" si="35"/>
        <v/>
      </c>
    </row>
    <row r="223" spans="1:28" s="170" customFormat="1" ht="20.25">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34"/>
        <v/>
      </c>
      <c r="T223" s="155" t="str">
        <f ca="1">IF(B223="","",IF(ISERROR(MATCH($J223,SorP!$B$1:$B$6226,0)),"",INDIRECT("'SorP'!$A$"&amp;MATCH($S223&amp;$J223,SorP!C:C,0))))</f>
        <v/>
      </c>
      <c r="U223" s="168"/>
      <c r="V223" s="169" t="e">
        <f>IF(C223="",NA(),MATCH($B223&amp;$C223,'Smelter Look-up'!$J:$J,0))</f>
        <v>#N/A</v>
      </c>
      <c r="X223" s="170">
        <f t="shared" ca="1" si="33"/>
        <v>0</v>
      </c>
      <c r="AB223" s="314" t="str">
        <f t="shared" si="35"/>
        <v/>
      </c>
    </row>
    <row r="224" spans="1:28" s="170" customFormat="1" ht="20.25">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34"/>
        <v/>
      </c>
      <c r="T224" s="155" t="str">
        <f ca="1">IF(B224="","",IF(ISERROR(MATCH($J224,SorP!$B$1:$B$6226,0)),"",INDIRECT("'SorP'!$A$"&amp;MATCH($S224&amp;$J224,SorP!C:C,0))))</f>
        <v/>
      </c>
      <c r="U224" s="168"/>
      <c r="V224" s="169" t="e">
        <f>IF(C224="",NA(),MATCH($B224&amp;$C224,'Smelter Look-up'!$J:$J,0))</f>
        <v>#N/A</v>
      </c>
      <c r="X224" s="170">
        <f t="shared" ca="1" si="33"/>
        <v>0</v>
      </c>
      <c r="AB224" s="314" t="str">
        <f t="shared" si="35"/>
        <v/>
      </c>
    </row>
    <row r="225" spans="1:28" s="170" customFormat="1" ht="20.25">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34"/>
        <v/>
      </c>
      <c r="T225" s="155" t="str">
        <f ca="1">IF(B225="","",IF(ISERROR(MATCH($J225,SorP!$B$1:$B$6226,0)),"",INDIRECT("'SorP'!$A$"&amp;MATCH($S225&amp;$J225,SorP!C:C,0))))</f>
        <v/>
      </c>
      <c r="U225" s="168"/>
      <c r="V225" s="169" t="e">
        <f>IF(C225="",NA(),MATCH($B225&amp;$C225,'Smelter Look-up'!$J:$J,0))</f>
        <v>#N/A</v>
      </c>
      <c r="X225" s="170">
        <f t="shared" ca="1" si="33"/>
        <v>0</v>
      </c>
      <c r="AB225" s="314" t="str">
        <f t="shared" si="35"/>
        <v/>
      </c>
    </row>
    <row r="226" spans="1:28" s="170" customFormat="1" ht="20.25">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34"/>
        <v/>
      </c>
      <c r="T226" s="155" t="str">
        <f ca="1">IF(B226="","",IF(ISERROR(MATCH($J226,SorP!$B$1:$B$6226,0)),"",INDIRECT("'SorP'!$A$"&amp;MATCH($S226&amp;$J226,SorP!C:C,0))))</f>
        <v/>
      </c>
      <c r="U226" s="168"/>
      <c r="V226" s="169" t="e">
        <f>IF(C226="",NA(),MATCH($B226&amp;$C226,'Smelter Look-up'!$J:$J,0))</f>
        <v>#N/A</v>
      </c>
      <c r="X226" s="170">
        <f t="shared" ca="1" si="33"/>
        <v>0</v>
      </c>
      <c r="AB226" s="314" t="str">
        <f t="shared" si="35"/>
        <v/>
      </c>
    </row>
    <row r="227" spans="1:28" s="170" customFormat="1" ht="20.25">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34"/>
        <v/>
      </c>
      <c r="T227" s="155" t="str">
        <f ca="1">IF(B227="","",IF(ISERROR(MATCH($J227,SorP!$B$1:$B$6226,0)),"",INDIRECT("'SorP'!$A$"&amp;MATCH($S227&amp;$J227,SorP!C:C,0))))</f>
        <v/>
      </c>
      <c r="U227" s="168"/>
      <c r="V227" s="169" t="e">
        <f>IF(C227="",NA(),MATCH($B227&amp;$C227,'Smelter Look-up'!$J:$J,0))</f>
        <v>#N/A</v>
      </c>
      <c r="X227" s="170">
        <f t="shared" ca="1" si="33"/>
        <v>0</v>
      </c>
      <c r="AB227" s="314" t="str">
        <f t="shared" si="35"/>
        <v/>
      </c>
    </row>
    <row r="228" spans="1:28" s="170" customFormat="1" ht="20.25">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34"/>
        <v/>
      </c>
      <c r="T228" s="155" t="str">
        <f ca="1">IF(B228="","",IF(ISERROR(MATCH($J228,SorP!$B$1:$B$6226,0)),"",INDIRECT("'SorP'!$A$"&amp;MATCH($S228&amp;$J228,SorP!C:C,0))))</f>
        <v/>
      </c>
      <c r="U228" s="168"/>
      <c r="V228" s="169" t="e">
        <f>IF(C228="",NA(),MATCH($B228&amp;$C228,'Smelter Look-up'!$J:$J,0))</f>
        <v>#N/A</v>
      </c>
      <c r="X228" s="170">
        <f t="shared" ca="1" si="33"/>
        <v>0</v>
      </c>
      <c r="AB228" s="314" t="str">
        <f t="shared" si="35"/>
        <v/>
      </c>
    </row>
    <row r="229" spans="1:28" s="170" customFormat="1" ht="20.25">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34"/>
        <v/>
      </c>
      <c r="T229" s="155" t="str">
        <f ca="1">IF(B229="","",IF(ISERROR(MATCH($J229,SorP!$B$1:$B$6226,0)),"",INDIRECT("'SorP'!$A$"&amp;MATCH($S229&amp;$J229,SorP!C:C,0))))</f>
        <v/>
      </c>
      <c r="U229" s="168"/>
      <c r="V229" s="169" t="e">
        <f>IF(C229="",NA(),MATCH($B229&amp;$C229,'Smelter Look-up'!$J:$J,0))</f>
        <v>#N/A</v>
      </c>
      <c r="X229" s="170">
        <f t="shared" ca="1" si="33"/>
        <v>0</v>
      </c>
      <c r="AB229" s="314" t="str">
        <f t="shared" si="35"/>
        <v/>
      </c>
    </row>
    <row r="230" spans="1:28" s="170" customFormat="1" ht="20.25">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34"/>
        <v/>
      </c>
      <c r="T230" s="155" t="str">
        <f ca="1">IF(B230="","",IF(ISERROR(MATCH($J230,SorP!$B$1:$B$6226,0)),"",INDIRECT("'SorP'!$A$"&amp;MATCH($S230&amp;$J230,SorP!C:C,0))))</f>
        <v/>
      </c>
      <c r="U230" s="168"/>
      <c r="V230" s="169" t="e">
        <f>IF(C230="",NA(),MATCH($B230&amp;$C230,'Smelter Look-up'!$J:$J,0))</f>
        <v>#N/A</v>
      </c>
      <c r="X230" s="170">
        <f t="shared" ca="1" si="33"/>
        <v>0</v>
      </c>
      <c r="AB230" s="314" t="str">
        <f t="shared" si="35"/>
        <v/>
      </c>
    </row>
    <row r="231" spans="1:28" s="170" customFormat="1" ht="20.25">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34"/>
        <v/>
      </c>
      <c r="T231" s="155" t="str">
        <f ca="1">IF(B231="","",IF(ISERROR(MATCH($J231,SorP!$B$1:$B$6226,0)),"",INDIRECT("'SorP'!$A$"&amp;MATCH($S231&amp;$J231,SorP!C:C,0))))</f>
        <v/>
      </c>
      <c r="U231" s="168"/>
      <c r="V231" s="169" t="e">
        <f>IF(C231="",NA(),MATCH($B231&amp;$C231,'Smelter Look-up'!$J:$J,0))</f>
        <v>#N/A</v>
      </c>
      <c r="X231" s="170">
        <f t="shared" ca="1" si="33"/>
        <v>0</v>
      </c>
      <c r="AB231" s="314" t="str">
        <f t="shared" si="35"/>
        <v/>
      </c>
    </row>
    <row r="232" spans="1:28" s="170" customFormat="1" ht="20.25">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34"/>
        <v/>
      </c>
      <c r="T232" s="155" t="str">
        <f ca="1">IF(B232="","",IF(ISERROR(MATCH($J232,SorP!$B$1:$B$6226,0)),"",INDIRECT("'SorP'!$A$"&amp;MATCH($S232&amp;$J232,SorP!C:C,0))))</f>
        <v/>
      </c>
      <c r="U232" s="168"/>
      <c r="V232" s="169" t="e">
        <f>IF(C232="",NA(),MATCH($B232&amp;$C232,'Smelter Look-up'!$J:$J,0))</f>
        <v>#N/A</v>
      </c>
      <c r="X232" s="170">
        <f t="shared" ca="1" si="33"/>
        <v>0</v>
      </c>
      <c r="AB232" s="314" t="str">
        <f t="shared" si="35"/>
        <v/>
      </c>
    </row>
    <row r="233" spans="1:28" s="170" customFormat="1" ht="20.25">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34"/>
        <v/>
      </c>
      <c r="T233" s="155" t="str">
        <f ca="1">IF(B233="","",IF(ISERROR(MATCH($J233,SorP!$B$1:$B$6226,0)),"",INDIRECT("'SorP'!$A$"&amp;MATCH($S233&amp;$J233,SorP!C:C,0))))</f>
        <v/>
      </c>
      <c r="U233" s="168"/>
      <c r="V233" s="169" t="e">
        <f>IF(C233="",NA(),MATCH($B233&amp;$C233,'Smelter Look-up'!$J:$J,0))</f>
        <v>#N/A</v>
      </c>
      <c r="X233" s="170">
        <f t="shared" ca="1" si="33"/>
        <v>0</v>
      </c>
      <c r="AB233" s="314" t="str">
        <f t="shared" si="35"/>
        <v/>
      </c>
    </row>
    <row r="234" spans="1:28" s="170" customFormat="1" ht="20.25">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34"/>
        <v/>
      </c>
      <c r="T234" s="155" t="str">
        <f ca="1">IF(B234="","",IF(ISERROR(MATCH($J234,SorP!$B$1:$B$6226,0)),"",INDIRECT("'SorP'!$A$"&amp;MATCH($S234&amp;$J234,SorP!C:C,0))))</f>
        <v/>
      </c>
      <c r="U234" s="168"/>
      <c r="V234" s="169" t="e">
        <f>IF(C234="",NA(),MATCH($B234&amp;$C234,'Smelter Look-up'!$J:$J,0))</f>
        <v>#N/A</v>
      </c>
      <c r="X234" s="170">
        <f t="shared" ca="1" si="33"/>
        <v>0</v>
      </c>
      <c r="AB234" s="314" t="str">
        <f t="shared" si="35"/>
        <v/>
      </c>
    </row>
    <row r="235" spans="1:28" s="170" customFormat="1" ht="20.25">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34"/>
        <v/>
      </c>
      <c r="T235" s="155" t="str">
        <f ca="1">IF(B235="","",IF(ISERROR(MATCH($J235,SorP!$B$1:$B$6226,0)),"",INDIRECT("'SorP'!$A$"&amp;MATCH($S235&amp;$J235,SorP!C:C,0))))</f>
        <v/>
      </c>
      <c r="U235" s="168"/>
      <c r="V235" s="169" t="e">
        <f>IF(C235="",NA(),MATCH($B235&amp;$C235,'Smelter Look-up'!$J:$J,0))</f>
        <v>#N/A</v>
      </c>
      <c r="X235" s="170">
        <f t="shared" ca="1" si="33"/>
        <v>0</v>
      </c>
      <c r="AB235" s="314" t="str">
        <f t="shared" si="35"/>
        <v/>
      </c>
    </row>
    <row r="236" spans="1:28" s="170" customFormat="1" ht="20.25">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34"/>
        <v/>
      </c>
      <c r="T236" s="155" t="str">
        <f ca="1">IF(B236="","",IF(ISERROR(MATCH($J236,SorP!$B$1:$B$6226,0)),"",INDIRECT("'SorP'!$A$"&amp;MATCH($S236&amp;$J236,SorP!C:C,0))))</f>
        <v/>
      </c>
      <c r="U236" s="168"/>
      <c r="V236" s="169" t="e">
        <f>IF(C236="",NA(),MATCH($B236&amp;$C236,'Smelter Look-up'!$J:$J,0))</f>
        <v>#N/A</v>
      </c>
      <c r="X236" s="170">
        <f t="shared" ca="1" si="33"/>
        <v>0</v>
      </c>
      <c r="AB236" s="314" t="str">
        <f t="shared" si="35"/>
        <v/>
      </c>
    </row>
    <row r="237" spans="1:28" s="170" customFormat="1" ht="20.25">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34"/>
        <v/>
      </c>
      <c r="T237" s="155" t="str">
        <f ca="1">IF(B237="","",IF(ISERROR(MATCH($J237,SorP!$B$1:$B$6226,0)),"",INDIRECT("'SorP'!$A$"&amp;MATCH($S237&amp;$J237,SorP!C:C,0))))</f>
        <v/>
      </c>
      <c r="U237" s="168"/>
      <c r="V237" s="169" t="e">
        <f>IF(C237="",NA(),MATCH($B237&amp;$C237,'Smelter Look-up'!$J:$J,0))</f>
        <v>#N/A</v>
      </c>
      <c r="X237" s="170">
        <f t="shared" ca="1" si="33"/>
        <v>0</v>
      </c>
      <c r="AB237" s="314" t="str">
        <f t="shared" si="35"/>
        <v/>
      </c>
    </row>
    <row r="238" spans="1:28" s="170" customFormat="1" ht="20.25">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34"/>
        <v/>
      </c>
      <c r="T238" s="155" t="str">
        <f ca="1">IF(B238="","",IF(ISERROR(MATCH($J238,SorP!$B$1:$B$6226,0)),"",INDIRECT("'SorP'!$A$"&amp;MATCH($S238&amp;$J238,SorP!C:C,0))))</f>
        <v/>
      </c>
      <c r="U238" s="168"/>
      <c r="V238" s="169" t="e">
        <f>IF(C238="",NA(),MATCH($B238&amp;$C238,'Smelter Look-up'!$J:$J,0))</f>
        <v>#N/A</v>
      </c>
      <c r="X238" s="170">
        <f t="shared" ca="1" si="33"/>
        <v>0</v>
      </c>
      <c r="AB238" s="314" t="str">
        <f t="shared" si="35"/>
        <v/>
      </c>
    </row>
    <row r="239" spans="1:28" s="170" customFormat="1" ht="20.25">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34"/>
        <v/>
      </c>
      <c r="T239" s="155" t="str">
        <f ca="1">IF(B239="","",IF(ISERROR(MATCH($J239,SorP!$B$1:$B$6226,0)),"",INDIRECT("'SorP'!$A$"&amp;MATCH($S239&amp;$J239,SorP!C:C,0))))</f>
        <v/>
      </c>
      <c r="U239" s="168"/>
      <c r="V239" s="169" t="e">
        <f>IF(C239="",NA(),MATCH($B239&amp;$C239,'Smelter Look-up'!$J:$J,0))</f>
        <v>#N/A</v>
      </c>
      <c r="X239" s="170">
        <f t="shared" ca="1" si="33"/>
        <v>0</v>
      </c>
      <c r="AB239" s="314" t="str">
        <f t="shared" si="35"/>
        <v/>
      </c>
    </row>
    <row r="240" spans="1:28" s="170" customFormat="1" ht="20.25">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34"/>
        <v/>
      </c>
      <c r="T240" s="155" t="str">
        <f ca="1">IF(B240="","",IF(ISERROR(MATCH($J240,SorP!$B$1:$B$6226,0)),"",INDIRECT("'SorP'!$A$"&amp;MATCH($S240&amp;$J240,SorP!C:C,0))))</f>
        <v/>
      </c>
      <c r="U240" s="168"/>
      <c r="V240" s="169" t="e">
        <f>IF(C240="",NA(),MATCH($B240&amp;$C240,'Smelter Look-up'!$J:$J,0))</f>
        <v>#N/A</v>
      </c>
      <c r="X240" s="170">
        <f t="shared" ca="1" si="33"/>
        <v>0</v>
      </c>
      <c r="AB240" s="314" t="str">
        <f t="shared" si="35"/>
        <v/>
      </c>
    </row>
    <row r="241" spans="1:28" s="170" customFormat="1" ht="20.25">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34"/>
        <v/>
      </c>
      <c r="T241" s="155" t="str">
        <f ca="1">IF(B241="","",IF(ISERROR(MATCH($J241,SorP!$B$1:$B$6226,0)),"",INDIRECT("'SorP'!$A$"&amp;MATCH($S241&amp;$J241,SorP!C:C,0))))</f>
        <v/>
      </c>
      <c r="U241" s="168"/>
      <c r="V241" s="169" t="e">
        <f>IF(C241="",NA(),MATCH($B241&amp;$C241,'Smelter Look-up'!$J:$J,0))</f>
        <v>#N/A</v>
      </c>
      <c r="X241" s="170">
        <f t="shared" ca="1" si="33"/>
        <v>0</v>
      </c>
      <c r="AB241" s="314" t="str">
        <f t="shared" si="35"/>
        <v/>
      </c>
    </row>
    <row r="242" spans="1:28" s="170" customFormat="1" ht="20.25">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34"/>
        <v/>
      </c>
      <c r="T242" s="155" t="str">
        <f ca="1">IF(B242="","",IF(ISERROR(MATCH($J242,SorP!$B$1:$B$6226,0)),"",INDIRECT("'SorP'!$A$"&amp;MATCH($S242&amp;$J242,SorP!C:C,0))))</f>
        <v/>
      </c>
      <c r="U242" s="168"/>
      <c r="V242" s="169" t="e">
        <f>IF(C242="",NA(),MATCH($B242&amp;$C242,'Smelter Look-up'!$J:$J,0))</f>
        <v>#N/A</v>
      </c>
      <c r="X242" s="170">
        <f t="shared" ca="1" si="33"/>
        <v>0</v>
      </c>
      <c r="AB242" s="314" t="str">
        <f t="shared" si="35"/>
        <v/>
      </c>
    </row>
    <row r="243" spans="1:28" s="170" customFormat="1" ht="20.25">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34"/>
        <v/>
      </c>
      <c r="T243" s="155" t="str">
        <f ca="1">IF(B243="","",IF(ISERROR(MATCH($J243,SorP!$B$1:$B$6226,0)),"",INDIRECT("'SorP'!$A$"&amp;MATCH($S243&amp;$J243,SorP!C:C,0))))</f>
        <v/>
      </c>
      <c r="U243" s="168"/>
      <c r="V243" s="169" t="e">
        <f>IF(C243="",NA(),MATCH($B243&amp;$C243,'Smelter Look-up'!$J:$J,0))</f>
        <v>#N/A</v>
      </c>
      <c r="X243" s="170">
        <f t="shared" ca="1" si="33"/>
        <v>0</v>
      </c>
      <c r="AB243" s="314" t="str">
        <f t="shared" si="35"/>
        <v/>
      </c>
    </row>
    <row r="244" spans="1:28" s="170" customFormat="1" ht="20.25">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34"/>
        <v/>
      </c>
      <c r="T244" s="155" t="str">
        <f ca="1">IF(B244="","",IF(ISERROR(MATCH($J244,SorP!$B$1:$B$6226,0)),"",INDIRECT("'SorP'!$A$"&amp;MATCH($S244&amp;$J244,SorP!C:C,0))))</f>
        <v/>
      </c>
      <c r="U244" s="168"/>
      <c r="V244" s="169" t="e">
        <f>IF(C244="",NA(),MATCH($B244&amp;$C244,'Smelter Look-up'!$J:$J,0))</f>
        <v>#N/A</v>
      </c>
      <c r="X244" s="170">
        <f t="shared" ca="1" si="33"/>
        <v>0</v>
      </c>
      <c r="AB244" s="314" t="str">
        <f t="shared" si="35"/>
        <v/>
      </c>
    </row>
    <row r="245" spans="1:28" s="170" customFormat="1" ht="20.25">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34"/>
        <v/>
      </c>
      <c r="T245" s="155" t="str">
        <f ca="1">IF(B245="","",IF(ISERROR(MATCH($J245,SorP!$B$1:$B$6226,0)),"",INDIRECT("'SorP'!$A$"&amp;MATCH($S245&amp;$J245,SorP!C:C,0))))</f>
        <v/>
      </c>
      <c r="U245" s="168"/>
      <c r="V245" s="169" t="e">
        <f>IF(C245="",NA(),MATCH($B245&amp;$C245,'Smelter Look-up'!$J:$J,0))</f>
        <v>#N/A</v>
      </c>
      <c r="X245" s="170">
        <f t="shared" ca="1" si="33"/>
        <v>0</v>
      </c>
      <c r="AB245" s="314" t="str">
        <f t="shared" si="35"/>
        <v/>
      </c>
    </row>
    <row r="246" spans="1:28" s="170" customFormat="1" ht="20.25">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34"/>
        <v/>
      </c>
      <c r="T246" s="155" t="str">
        <f ca="1">IF(B246="","",IF(ISERROR(MATCH($J246,SorP!$B$1:$B$6226,0)),"",INDIRECT("'SorP'!$A$"&amp;MATCH($S246&amp;$J246,SorP!C:C,0))))</f>
        <v/>
      </c>
      <c r="U246" s="168"/>
      <c r="V246" s="169" t="e">
        <f>IF(C246="",NA(),MATCH($B246&amp;$C246,'Smelter Look-up'!$J:$J,0))</f>
        <v>#N/A</v>
      </c>
      <c r="X246" s="170">
        <f t="shared" ca="1" si="33"/>
        <v>0</v>
      </c>
      <c r="AB246" s="314" t="str">
        <f t="shared" si="35"/>
        <v/>
      </c>
    </row>
    <row r="247" spans="1:28" s="170" customFormat="1" ht="20.25">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34"/>
        <v/>
      </c>
      <c r="T247" s="155" t="str">
        <f ca="1">IF(B247="","",IF(ISERROR(MATCH($J247,SorP!$B$1:$B$6226,0)),"",INDIRECT("'SorP'!$A$"&amp;MATCH($S247&amp;$J247,SorP!C:C,0))))</f>
        <v/>
      </c>
      <c r="U247" s="168"/>
      <c r="V247" s="169" t="e">
        <f>IF(C247="",NA(),MATCH($B247&amp;$C247,'Smelter Look-up'!$J:$J,0))</f>
        <v>#N/A</v>
      </c>
      <c r="X247" s="170">
        <f t="shared" ca="1" si="33"/>
        <v>0</v>
      </c>
      <c r="AB247" s="314" t="str">
        <f t="shared" si="35"/>
        <v/>
      </c>
    </row>
    <row r="248" spans="1:28" s="170" customFormat="1" ht="20.25">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34"/>
        <v/>
      </c>
      <c r="T248" s="155" t="str">
        <f ca="1">IF(B248="","",IF(ISERROR(MATCH($J248,SorP!$B$1:$B$6226,0)),"",INDIRECT("'SorP'!$A$"&amp;MATCH($S248&amp;$J248,SorP!C:C,0))))</f>
        <v/>
      </c>
      <c r="U248" s="168"/>
      <c r="V248" s="169" t="e">
        <f>IF(C248="",NA(),MATCH($B248&amp;$C248,'Smelter Look-up'!$J:$J,0))</f>
        <v>#N/A</v>
      </c>
      <c r="X248" s="170">
        <f t="shared" ca="1" si="33"/>
        <v>0</v>
      </c>
      <c r="AB248" s="314" t="str">
        <f t="shared" si="35"/>
        <v/>
      </c>
    </row>
    <row r="249" spans="1:28" s="170" customFormat="1" ht="20.25">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34"/>
        <v/>
      </c>
      <c r="T249" s="155" t="str">
        <f ca="1">IF(B249="","",IF(ISERROR(MATCH($J249,SorP!$B$1:$B$6226,0)),"",INDIRECT("'SorP'!$A$"&amp;MATCH($S249&amp;$J249,SorP!C:C,0))))</f>
        <v/>
      </c>
      <c r="U249" s="168"/>
      <c r="V249" s="169" t="e">
        <f>IF(C249="",NA(),MATCH($B249&amp;$C249,'Smelter Look-up'!$J:$J,0))</f>
        <v>#N/A</v>
      </c>
      <c r="X249" s="170">
        <f t="shared" ca="1" si="33"/>
        <v>0</v>
      </c>
      <c r="AB249" s="314" t="str">
        <f t="shared" si="35"/>
        <v/>
      </c>
    </row>
    <row r="250" spans="1:28" s="170" customFormat="1" ht="20.25">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34"/>
        <v/>
      </c>
      <c r="T250" s="155" t="str">
        <f ca="1">IF(B250="","",IF(ISERROR(MATCH($J250,SorP!$B$1:$B$6226,0)),"",INDIRECT("'SorP'!$A$"&amp;MATCH($S250&amp;$J250,SorP!C:C,0))))</f>
        <v/>
      </c>
      <c r="U250" s="168"/>
      <c r="V250" s="169" t="e">
        <f>IF(C250="",NA(),MATCH($B250&amp;$C250,'Smelter Look-up'!$J:$J,0))</f>
        <v>#N/A</v>
      </c>
      <c r="X250" s="170">
        <f t="shared" ca="1" si="33"/>
        <v>0</v>
      </c>
      <c r="AB250" s="314" t="str">
        <f t="shared" si="35"/>
        <v/>
      </c>
    </row>
    <row r="251" spans="1:28" s="170" customFormat="1" ht="20.25">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34"/>
        <v/>
      </c>
      <c r="T251" s="155" t="str">
        <f ca="1">IF(B251="","",IF(ISERROR(MATCH($J251,SorP!$B$1:$B$6226,0)),"",INDIRECT("'SorP'!$A$"&amp;MATCH($S251&amp;$J251,SorP!C:C,0))))</f>
        <v/>
      </c>
      <c r="U251" s="168"/>
      <c r="V251" s="169" t="e">
        <f>IF(C251="",NA(),MATCH($B251&amp;$C251,'Smelter Look-up'!$J:$J,0))</f>
        <v>#N/A</v>
      </c>
      <c r="X251" s="170">
        <f t="shared" ref="X251:X314" ca="1" si="36">IF(AND(C251="Smelter not listed",OR(LEN(D251)=0,LEN(E251)=0)),1,0)</f>
        <v>0</v>
      </c>
      <c r="AB251" s="314" t="str">
        <f t="shared" si="35"/>
        <v/>
      </c>
    </row>
    <row r="252" spans="1:28" s="170" customFormat="1" ht="20.25">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ref="S252:S315" ca="1" si="37">IF(B252="","",IF(ISERROR(MATCH($E252,CL,0)),"Unknown",INDIRECT("'C'!$A$"&amp;MATCH($E252,CL,0)+1)))</f>
        <v/>
      </c>
      <c r="T252" s="155" t="str">
        <f ca="1">IF(B252="","",IF(ISERROR(MATCH($J252,SorP!$B$1:$B$6226,0)),"",INDIRECT("'SorP'!$A$"&amp;MATCH($S252&amp;$J252,SorP!C:C,0))))</f>
        <v/>
      </c>
      <c r="U252" s="168"/>
      <c r="V252" s="169" t="e">
        <f>IF(C252="",NA(),MATCH($B252&amp;$C252,'Smelter Look-up'!$J:$J,0))</f>
        <v>#N/A</v>
      </c>
      <c r="X252" s="170">
        <f t="shared" ca="1" si="36"/>
        <v>0</v>
      </c>
      <c r="AB252" s="314" t="str">
        <f t="shared" si="35"/>
        <v/>
      </c>
    </row>
    <row r="253" spans="1:28" s="170" customFormat="1" ht="20.25">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37"/>
        <v/>
      </c>
      <c r="T253" s="155" t="str">
        <f ca="1">IF(B253="","",IF(ISERROR(MATCH($J253,SorP!$B$1:$B$6226,0)),"",INDIRECT("'SorP'!$A$"&amp;MATCH($S253&amp;$J253,SorP!C:C,0))))</f>
        <v/>
      </c>
      <c r="U253" s="168"/>
      <c r="V253" s="169" t="e">
        <f>IF(C253="",NA(),MATCH($B253&amp;$C253,'Smelter Look-up'!$J:$J,0))</f>
        <v>#N/A</v>
      </c>
      <c r="X253" s="170">
        <f t="shared" ca="1" si="36"/>
        <v>0</v>
      </c>
      <c r="AB253" s="314" t="str">
        <f t="shared" si="35"/>
        <v/>
      </c>
    </row>
    <row r="254" spans="1:28" s="170" customFormat="1" ht="20.25">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37"/>
        <v/>
      </c>
      <c r="T254" s="155" t="str">
        <f ca="1">IF(B254="","",IF(ISERROR(MATCH($J254,SorP!$B$1:$B$6226,0)),"",INDIRECT("'SorP'!$A$"&amp;MATCH($S254&amp;$J254,SorP!C:C,0))))</f>
        <v/>
      </c>
      <c r="U254" s="168"/>
      <c r="V254" s="169" t="e">
        <f>IF(C254="",NA(),MATCH($B254&amp;$C254,'Smelter Look-up'!$J:$J,0))</f>
        <v>#N/A</v>
      </c>
      <c r="X254" s="170">
        <f t="shared" ca="1" si="36"/>
        <v>0</v>
      </c>
      <c r="AB254" s="314" t="str">
        <f t="shared" si="35"/>
        <v/>
      </c>
    </row>
    <row r="255" spans="1:28" s="170" customFormat="1" ht="20.25">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37"/>
        <v/>
      </c>
      <c r="T255" s="155" t="str">
        <f ca="1">IF(B255="","",IF(ISERROR(MATCH($J255,SorP!$B$1:$B$6226,0)),"",INDIRECT("'SorP'!$A$"&amp;MATCH($S255&amp;$J255,SorP!C:C,0))))</f>
        <v/>
      </c>
      <c r="U255" s="168"/>
      <c r="V255" s="169" t="e">
        <f>IF(C255="",NA(),MATCH($B255&amp;$C255,'Smelter Look-up'!$J:$J,0))</f>
        <v>#N/A</v>
      </c>
      <c r="X255" s="170">
        <f t="shared" ca="1" si="36"/>
        <v>0</v>
      </c>
      <c r="AB255" s="314" t="str">
        <f t="shared" si="35"/>
        <v/>
      </c>
    </row>
    <row r="256" spans="1:28" s="170" customFormat="1" ht="20.25">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ca="1" si="37"/>
        <v/>
      </c>
      <c r="T256" s="155" t="str">
        <f ca="1">IF(B256="","",IF(ISERROR(MATCH($J256,SorP!$B$1:$B$6226,0)),"",INDIRECT("'SorP'!$A$"&amp;MATCH($S256&amp;$J256,SorP!C:C,0))))</f>
        <v/>
      </c>
      <c r="U256" s="168"/>
      <c r="V256" s="169" t="e">
        <f>IF(C256="",NA(),MATCH($B256&amp;$C256,'Smelter Look-up'!$J:$J,0))</f>
        <v>#N/A</v>
      </c>
      <c r="X256" s="170">
        <f t="shared" ca="1" si="36"/>
        <v>0</v>
      </c>
      <c r="AB256" s="314" t="str">
        <f t="shared" si="35"/>
        <v/>
      </c>
    </row>
    <row r="257" spans="1:28" s="170" customFormat="1" ht="20.25">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37"/>
        <v/>
      </c>
      <c r="T257" s="155" t="str">
        <f ca="1">IF(B257="","",IF(ISERROR(MATCH($J257,SorP!$B$1:$B$6226,0)),"",INDIRECT("'SorP'!$A$"&amp;MATCH($S257&amp;$J257,SorP!C:C,0))))</f>
        <v/>
      </c>
      <c r="U257" s="168"/>
      <c r="V257" s="169" t="e">
        <f>IF(C257="",NA(),MATCH($B257&amp;$C257,'Smelter Look-up'!$J:$J,0))</f>
        <v>#N/A</v>
      </c>
      <c r="X257" s="170">
        <f t="shared" ca="1" si="36"/>
        <v>0</v>
      </c>
      <c r="AB257" s="314" t="str">
        <f t="shared" si="35"/>
        <v/>
      </c>
    </row>
    <row r="258" spans="1:28" s="170" customFormat="1" ht="20.25">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37"/>
        <v/>
      </c>
      <c r="T258" s="155" t="str">
        <f ca="1">IF(B258="","",IF(ISERROR(MATCH($J258,SorP!$B$1:$B$6226,0)),"",INDIRECT("'SorP'!$A$"&amp;MATCH($S258&amp;$J258,SorP!C:C,0))))</f>
        <v/>
      </c>
      <c r="U258" s="168"/>
      <c r="V258" s="169" t="e">
        <f>IF(C258="",NA(),MATCH($B258&amp;$C258,'Smelter Look-up'!$J:$J,0))</f>
        <v>#N/A</v>
      </c>
      <c r="X258" s="170">
        <f t="shared" ca="1" si="36"/>
        <v>0</v>
      </c>
      <c r="AB258" s="314" t="str">
        <f t="shared" ref="AB258:AB321" si="38">IF(C258="","",B258)</f>
        <v/>
      </c>
    </row>
    <row r="259" spans="1:28" s="170" customFormat="1" ht="20.25">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37"/>
        <v/>
      </c>
      <c r="T259" s="155" t="str">
        <f ca="1">IF(B259="","",IF(ISERROR(MATCH($J259,SorP!$B$1:$B$6226,0)),"",INDIRECT("'SorP'!$A$"&amp;MATCH($S259&amp;$J259,SorP!C:C,0))))</f>
        <v/>
      </c>
      <c r="U259" s="168"/>
      <c r="V259" s="169" t="e">
        <f>IF(C259="",NA(),MATCH($B259&amp;$C259,'Smelter Look-up'!$J:$J,0))</f>
        <v>#N/A</v>
      </c>
      <c r="X259" s="170">
        <f t="shared" ca="1" si="36"/>
        <v>0</v>
      </c>
      <c r="AB259" s="314" t="str">
        <f t="shared" si="38"/>
        <v/>
      </c>
    </row>
    <row r="260" spans="1:28" s="170" customFormat="1" ht="20.25">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37"/>
        <v/>
      </c>
      <c r="T260" s="155" t="str">
        <f ca="1">IF(B260="","",IF(ISERROR(MATCH($J260,SorP!$B$1:$B$6226,0)),"",INDIRECT("'SorP'!$A$"&amp;MATCH($S260&amp;$J260,SorP!C:C,0))))</f>
        <v/>
      </c>
      <c r="U260" s="168"/>
      <c r="V260" s="169" t="e">
        <f>IF(C260="",NA(),MATCH($B260&amp;$C260,'Smelter Look-up'!$J:$J,0))</f>
        <v>#N/A</v>
      </c>
      <c r="X260" s="170">
        <f t="shared" ca="1" si="36"/>
        <v>0</v>
      </c>
      <c r="AB260" s="314" t="str">
        <f t="shared" si="38"/>
        <v/>
      </c>
    </row>
    <row r="261" spans="1:28" s="170" customFormat="1" ht="20.25">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37"/>
        <v/>
      </c>
      <c r="T261" s="155" t="str">
        <f ca="1">IF(B261="","",IF(ISERROR(MATCH($J261,SorP!$B$1:$B$6226,0)),"",INDIRECT("'SorP'!$A$"&amp;MATCH($S261&amp;$J261,SorP!C:C,0))))</f>
        <v/>
      </c>
      <c r="U261" s="168"/>
      <c r="V261" s="169" t="e">
        <f>IF(C261="",NA(),MATCH($B261&amp;$C261,'Smelter Look-up'!$J:$J,0))</f>
        <v>#N/A</v>
      </c>
      <c r="X261" s="170">
        <f t="shared" ca="1" si="36"/>
        <v>0</v>
      </c>
      <c r="AB261" s="314" t="str">
        <f t="shared" si="38"/>
        <v/>
      </c>
    </row>
    <row r="262" spans="1:28" s="170" customFormat="1" ht="20.25">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37"/>
        <v/>
      </c>
      <c r="T262" s="155" t="str">
        <f ca="1">IF(B262="","",IF(ISERROR(MATCH($J262,SorP!$B$1:$B$6226,0)),"",INDIRECT("'SorP'!$A$"&amp;MATCH($S262&amp;$J262,SorP!C:C,0))))</f>
        <v/>
      </c>
      <c r="U262" s="168"/>
      <c r="V262" s="169" t="e">
        <f>IF(C262="",NA(),MATCH($B262&amp;$C262,'Smelter Look-up'!$J:$J,0))</f>
        <v>#N/A</v>
      </c>
      <c r="X262" s="170">
        <f t="shared" ca="1" si="36"/>
        <v>0</v>
      </c>
      <c r="AB262" s="314" t="str">
        <f t="shared" si="38"/>
        <v/>
      </c>
    </row>
    <row r="263" spans="1:28" s="170" customFormat="1" ht="20.25">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37"/>
        <v/>
      </c>
      <c r="T263" s="155" t="str">
        <f ca="1">IF(B263="","",IF(ISERROR(MATCH($J263,SorP!$B$1:$B$6226,0)),"",INDIRECT("'SorP'!$A$"&amp;MATCH($S263&amp;$J263,SorP!C:C,0))))</f>
        <v/>
      </c>
      <c r="U263" s="168"/>
      <c r="V263" s="169" t="e">
        <f>IF(C263="",NA(),MATCH($B263&amp;$C263,'Smelter Look-up'!$J:$J,0))</f>
        <v>#N/A</v>
      </c>
      <c r="X263" s="170">
        <f t="shared" ca="1" si="36"/>
        <v>0</v>
      </c>
      <c r="AB263" s="314" t="str">
        <f t="shared" si="38"/>
        <v/>
      </c>
    </row>
    <row r="264" spans="1:28" s="170" customFormat="1" ht="20.25">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37"/>
        <v/>
      </c>
      <c r="T264" s="155" t="str">
        <f ca="1">IF(B264="","",IF(ISERROR(MATCH($J264,SorP!$B$1:$B$6226,0)),"",INDIRECT("'SorP'!$A$"&amp;MATCH($S264&amp;$J264,SorP!C:C,0))))</f>
        <v/>
      </c>
      <c r="U264" s="168"/>
      <c r="V264" s="169" t="e">
        <f>IF(C264="",NA(),MATCH($B264&amp;$C264,'Smelter Look-up'!$J:$J,0))</f>
        <v>#N/A</v>
      </c>
      <c r="X264" s="170">
        <f t="shared" ca="1" si="36"/>
        <v>0</v>
      </c>
      <c r="AB264" s="314" t="str">
        <f t="shared" si="38"/>
        <v/>
      </c>
    </row>
    <row r="265" spans="1:28" s="170" customFormat="1" ht="20.25">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37"/>
        <v/>
      </c>
      <c r="T265" s="155" t="str">
        <f ca="1">IF(B265="","",IF(ISERROR(MATCH($J265,SorP!$B$1:$B$6226,0)),"",INDIRECT("'SorP'!$A$"&amp;MATCH($S265&amp;$J265,SorP!C:C,0))))</f>
        <v/>
      </c>
      <c r="U265" s="168"/>
      <c r="V265" s="169" t="e">
        <f>IF(C265="",NA(),MATCH($B265&amp;$C265,'Smelter Look-up'!$J:$J,0))</f>
        <v>#N/A</v>
      </c>
      <c r="X265" s="170">
        <f t="shared" ca="1" si="36"/>
        <v>0</v>
      </c>
      <c r="AB265" s="314" t="str">
        <f t="shared" si="38"/>
        <v/>
      </c>
    </row>
    <row r="266" spans="1:28" s="170" customFormat="1" ht="20.25">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37"/>
        <v/>
      </c>
      <c r="T266" s="155" t="str">
        <f ca="1">IF(B266="","",IF(ISERROR(MATCH($J266,SorP!$B$1:$B$6226,0)),"",INDIRECT("'SorP'!$A$"&amp;MATCH($S266&amp;$J266,SorP!C:C,0))))</f>
        <v/>
      </c>
      <c r="U266" s="168"/>
      <c r="V266" s="169" t="e">
        <f>IF(C266="",NA(),MATCH($B266&amp;$C266,'Smelter Look-up'!$J:$J,0))</f>
        <v>#N/A</v>
      </c>
      <c r="X266" s="170">
        <f t="shared" ca="1" si="36"/>
        <v>0</v>
      </c>
      <c r="AB266" s="314" t="str">
        <f t="shared" si="38"/>
        <v/>
      </c>
    </row>
    <row r="267" spans="1:28" s="170" customFormat="1" ht="20.25">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37"/>
        <v/>
      </c>
      <c r="T267" s="155" t="str">
        <f ca="1">IF(B267="","",IF(ISERROR(MATCH($J267,SorP!$B$1:$B$6226,0)),"",INDIRECT("'SorP'!$A$"&amp;MATCH($S267&amp;$J267,SorP!C:C,0))))</f>
        <v/>
      </c>
      <c r="U267" s="168"/>
      <c r="V267" s="169" t="e">
        <f>IF(C267="",NA(),MATCH($B267&amp;$C267,'Smelter Look-up'!$J:$J,0))</f>
        <v>#N/A</v>
      </c>
      <c r="X267" s="170">
        <f t="shared" ca="1" si="36"/>
        <v>0</v>
      </c>
      <c r="AB267" s="314" t="str">
        <f t="shared" si="38"/>
        <v/>
      </c>
    </row>
    <row r="268" spans="1:28" s="170" customFormat="1" ht="20.25">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37"/>
        <v/>
      </c>
      <c r="T268" s="155" t="str">
        <f ca="1">IF(B268="","",IF(ISERROR(MATCH($J268,SorP!$B$1:$B$6226,0)),"",INDIRECT("'SorP'!$A$"&amp;MATCH($S268&amp;$J268,SorP!C:C,0))))</f>
        <v/>
      </c>
      <c r="U268" s="168"/>
      <c r="V268" s="169" t="e">
        <f>IF(C268="",NA(),MATCH($B268&amp;$C268,'Smelter Look-up'!$J:$J,0))</f>
        <v>#N/A</v>
      </c>
      <c r="X268" s="170">
        <f t="shared" ca="1" si="36"/>
        <v>0</v>
      </c>
      <c r="AB268" s="314" t="str">
        <f t="shared" si="38"/>
        <v/>
      </c>
    </row>
    <row r="269" spans="1:28" s="170" customFormat="1" ht="20.25">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37"/>
        <v/>
      </c>
      <c r="T269" s="155" t="str">
        <f ca="1">IF(B269="","",IF(ISERROR(MATCH($J269,SorP!$B$1:$B$6226,0)),"",INDIRECT("'SorP'!$A$"&amp;MATCH($S269&amp;$J269,SorP!C:C,0))))</f>
        <v/>
      </c>
      <c r="U269" s="168"/>
      <c r="V269" s="169" t="e">
        <f>IF(C269="",NA(),MATCH($B269&amp;$C269,'Smelter Look-up'!$J:$J,0))</f>
        <v>#N/A</v>
      </c>
      <c r="X269" s="170">
        <f t="shared" ca="1" si="36"/>
        <v>0</v>
      </c>
      <c r="AB269" s="314" t="str">
        <f t="shared" si="38"/>
        <v/>
      </c>
    </row>
    <row r="270" spans="1:28" s="170" customFormat="1" ht="20.25">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37"/>
        <v/>
      </c>
      <c r="T270" s="155" t="str">
        <f ca="1">IF(B270="","",IF(ISERROR(MATCH($J270,SorP!$B$1:$B$6226,0)),"",INDIRECT("'SorP'!$A$"&amp;MATCH($S270&amp;$J270,SorP!C:C,0))))</f>
        <v/>
      </c>
      <c r="U270" s="168"/>
      <c r="V270" s="169" t="e">
        <f>IF(C270="",NA(),MATCH($B270&amp;$C270,'Smelter Look-up'!$J:$J,0))</f>
        <v>#N/A</v>
      </c>
      <c r="X270" s="170">
        <f t="shared" ca="1" si="36"/>
        <v>0</v>
      </c>
      <c r="AB270" s="314" t="str">
        <f t="shared" si="38"/>
        <v/>
      </c>
    </row>
    <row r="271" spans="1:28" s="170" customFormat="1" ht="20.25">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37"/>
        <v/>
      </c>
      <c r="T271" s="155" t="str">
        <f ca="1">IF(B271="","",IF(ISERROR(MATCH($J271,SorP!$B$1:$B$6226,0)),"",INDIRECT("'SorP'!$A$"&amp;MATCH($S271&amp;$J271,SorP!C:C,0))))</f>
        <v/>
      </c>
      <c r="U271" s="168"/>
      <c r="V271" s="169" t="e">
        <f>IF(C271="",NA(),MATCH($B271&amp;$C271,'Smelter Look-up'!$J:$J,0))</f>
        <v>#N/A</v>
      </c>
      <c r="X271" s="170">
        <f t="shared" ca="1" si="36"/>
        <v>0</v>
      </c>
      <c r="AB271" s="314" t="str">
        <f t="shared" si="38"/>
        <v/>
      </c>
    </row>
    <row r="272" spans="1:28" s="170" customFormat="1" ht="20.25">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37"/>
        <v/>
      </c>
      <c r="T272" s="155" t="str">
        <f ca="1">IF(B272="","",IF(ISERROR(MATCH($J272,SorP!$B$1:$B$6226,0)),"",INDIRECT("'SorP'!$A$"&amp;MATCH($S272&amp;$J272,SorP!C:C,0))))</f>
        <v/>
      </c>
      <c r="U272" s="168"/>
      <c r="V272" s="169" t="e">
        <f>IF(C272="",NA(),MATCH($B272&amp;$C272,'Smelter Look-up'!$J:$J,0))</f>
        <v>#N/A</v>
      </c>
      <c r="X272" s="170">
        <f t="shared" ca="1" si="36"/>
        <v>0</v>
      </c>
      <c r="AB272" s="314" t="str">
        <f t="shared" si="38"/>
        <v/>
      </c>
    </row>
    <row r="273" spans="1:28" s="170" customFormat="1" ht="20.25">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37"/>
        <v/>
      </c>
      <c r="T273" s="155" t="str">
        <f ca="1">IF(B273="","",IF(ISERROR(MATCH($J273,SorP!$B$1:$B$6226,0)),"",INDIRECT("'SorP'!$A$"&amp;MATCH($S273&amp;$J273,SorP!C:C,0))))</f>
        <v/>
      </c>
      <c r="U273" s="168"/>
      <c r="V273" s="169" t="e">
        <f>IF(C273="",NA(),MATCH($B273&amp;$C273,'Smelter Look-up'!$J:$J,0))</f>
        <v>#N/A</v>
      </c>
      <c r="X273" s="170">
        <f t="shared" ca="1" si="36"/>
        <v>0</v>
      </c>
      <c r="AB273" s="314" t="str">
        <f t="shared" si="38"/>
        <v/>
      </c>
    </row>
    <row r="274" spans="1:28" s="170" customFormat="1" ht="20.25">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37"/>
        <v/>
      </c>
      <c r="T274" s="155" t="str">
        <f ca="1">IF(B274="","",IF(ISERROR(MATCH($J274,SorP!$B$1:$B$6226,0)),"",INDIRECT("'SorP'!$A$"&amp;MATCH($S274&amp;$J274,SorP!C:C,0))))</f>
        <v/>
      </c>
      <c r="U274" s="168"/>
      <c r="V274" s="169" t="e">
        <f>IF(C274="",NA(),MATCH($B274&amp;$C274,'Smelter Look-up'!$J:$J,0))</f>
        <v>#N/A</v>
      </c>
      <c r="X274" s="170">
        <f t="shared" ca="1" si="36"/>
        <v>0</v>
      </c>
      <c r="AB274" s="314" t="str">
        <f t="shared" si="38"/>
        <v/>
      </c>
    </row>
    <row r="275" spans="1:28" s="170" customFormat="1" ht="20.25">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37"/>
        <v/>
      </c>
      <c r="T275" s="155" t="str">
        <f ca="1">IF(B275="","",IF(ISERROR(MATCH($J275,SorP!$B$1:$B$6226,0)),"",INDIRECT("'SorP'!$A$"&amp;MATCH($S275&amp;$J275,SorP!C:C,0))))</f>
        <v/>
      </c>
      <c r="U275" s="168"/>
      <c r="V275" s="169" t="e">
        <f>IF(C275="",NA(),MATCH($B275&amp;$C275,'Smelter Look-up'!$J:$J,0))</f>
        <v>#N/A</v>
      </c>
      <c r="X275" s="170">
        <f t="shared" ca="1" si="36"/>
        <v>0</v>
      </c>
      <c r="AB275" s="314" t="str">
        <f t="shared" si="38"/>
        <v/>
      </c>
    </row>
    <row r="276" spans="1:28" s="170" customFormat="1" ht="20.25">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37"/>
        <v/>
      </c>
      <c r="T276" s="155" t="str">
        <f ca="1">IF(B276="","",IF(ISERROR(MATCH($J276,SorP!$B$1:$B$6226,0)),"",INDIRECT("'SorP'!$A$"&amp;MATCH($S276&amp;$J276,SorP!C:C,0))))</f>
        <v/>
      </c>
      <c r="U276" s="168"/>
      <c r="V276" s="169" t="e">
        <f>IF(C276="",NA(),MATCH($B276&amp;$C276,'Smelter Look-up'!$J:$J,0))</f>
        <v>#N/A</v>
      </c>
      <c r="X276" s="170">
        <f t="shared" ca="1" si="36"/>
        <v>0</v>
      </c>
      <c r="AB276" s="314" t="str">
        <f t="shared" si="38"/>
        <v/>
      </c>
    </row>
    <row r="277" spans="1:28" s="170" customFormat="1" ht="20.25">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37"/>
        <v/>
      </c>
      <c r="T277" s="155" t="str">
        <f ca="1">IF(B277="","",IF(ISERROR(MATCH($J277,SorP!$B$1:$B$6226,0)),"",INDIRECT("'SorP'!$A$"&amp;MATCH($S277&amp;$J277,SorP!C:C,0))))</f>
        <v/>
      </c>
      <c r="U277" s="168"/>
      <c r="V277" s="169" t="e">
        <f>IF(C277="",NA(),MATCH($B277&amp;$C277,'Smelter Look-up'!$J:$J,0))</f>
        <v>#N/A</v>
      </c>
      <c r="X277" s="170">
        <f t="shared" ca="1" si="36"/>
        <v>0</v>
      </c>
      <c r="AB277" s="314" t="str">
        <f t="shared" si="38"/>
        <v/>
      </c>
    </row>
    <row r="278" spans="1:28" s="170" customFormat="1" ht="20.25">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37"/>
        <v/>
      </c>
      <c r="T278" s="155" t="str">
        <f ca="1">IF(B278="","",IF(ISERROR(MATCH($J278,SorP!$B$1:$B$6226,0)),"",INDIRECT("'SorP'!$A$"&amp;MATCH($S278&amp;$J278,SorP!C:C,0))))</f>
        <v/>
      </c>
      <c r="U278" s="168"/>
      <c r="V278" s="169" t="e">
        <f>IF(C278="",NA(),MATCH($B278&amp;$C278,'Smelter Look-up'!$J:$J,0))</f>
        <v>#N/A</v>
      </c>
      <c r="X278" s="170">
        <f t="shared" ca="1" si="36"/>
        <v>0</v>
      </c>
      <c r="AB278" s="314" t="str">
        <f t="shared" si="38"/>
        <v/>
      </c>
    </row>
    <row r="279" spans="1:28" s="170" customFormat="1" ht="20.25">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37"/>
        <v/>
      </c>
      <c r="T279" s="155" t="str">
        <f ca="1">IF(B279="","",IF(ISERROR(MATCH($J279,SorP!$B$1:$B$6226,0)),"",INDIRECT("'SorP'!$A$"&amp;MATCH($S279&amp;$J279,SorP!C:C,0))))</f>
        <v/>
      </c>
      <c r="U279" s="168"/>
      <c r="V279" s="169" t="e">
        <f>IF(C279="",NA(),MATCH($B279&amp;$C279,'Smelter Look-up'!$J:$J,0))</f>
        <v>#N/A</v>
      </c>
      <c r="X279" s="170">
        <f t="shared" ca="1" si="36"/>
        <v>0</v>
      </c>
      <c r="AB279" s="314" t="str">
        <f t="shared" si="38"/>
        <v/>
      </c>
    </row>
    <row r="280" spans="1:28" s="170" customFormat="1" ht="20.25">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37"/>
        <v/>
      </c>
      <c r="T280" s="155" t="str">
        <f ca="1">IF(B280="","",IF(ISERROR(MATCH($J280,SorP!$B$1:$B$6226,0)),"",INDIRECT("'SorP'!$A$"&amp;MATCH($S280&amp;$J280,SorP!C:C,0))))</f>
        <v/>
      </c>
      <c r="U280" s="168"/>
      <c r="V280" s="169" t="e">
        <f>IF(C280="",NA(),MATCH($B280&amp;$C280,'Smelter Look-up'!$J:$J,0))</f>
        <v>#N/A</v>
      </c>
      <c r="X280" s="170">
        <f t="shared" ca="1" si="36"/>
        <v>0</v>
      </c>
      <c r="AB280" s="314" t="str">
        <f t="shared" si="38"/>
        <v/>
      </c>
    </row>
    <row r="281" spans="1:28" s="170" customFormat="1" ht="20.25">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37"/>
        <v/>
      </c>
      <c r="T281" s="155" t="str">
        <f ca="1">IF(B281="","",IF(ISERROR(MATCH($J281,SorP!$B$1:$B$6226,0)),"",INDIRECT("'SorP'!$A$"&amp;MATCH($S281&amp;$J281,SorP!C:C,0))))</f>
        <v/>
      </c>
      <c r="U281" s="168"/>
      <c r="V281" s="169" t="e">
        <f>IF(C281="",NA(),MATCH($B281&amp;$C281,'Smelter Look-up'!$J:$J,0))</f>
        <v>#N/A</v>
      </c>
      <c r="X281" s="170">
        <f t="shared" ca="1" si="36"/>
        <v>0</v>
      </c>
      <c r="AB281" s="314" t="str">
        <f t="shared" si="38"/>
        <v/>
      </c>
    </row>
    <row r="282" spans="1:28" s="170" customFormat="1" ht="20.25">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37"/>
        <v/>
      </c>
      <c r="T282" s="155" t="str">
        <f ca="1">IF(B282="","",IF(ISERROR(MATCH($J282,SorP!$B$1:$B$6226,0)),"",INDIRECT("'SorP'!$A$"&amp;MATCH($S282&amp;$J282,SorP!C:C,0))))</f>
        <v/>
      </c>
      <c r="U282" s="168"/>
      <c r="V282" s="169" t="e">
        <f>IF(C282="",NA(),MATCH($B282&amp;$C282,'Smelter Look-up'!$J:$J,0))</f>
        <v>#N/A</v>
      </c>
      <c r="X282" s="170">
        <f t="shared" ca="1" si="36"/>
        <v>0</v>
      </c>
      <c r="AB282" s="314" t="str">
        <f t="shared" si="38"/>
        <v/>
      </c>
    </row>
    <row r="283" spans="1:28" s="170" customFormat="1" ht="20.25">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37"/>
        <v/>
      </c>
      <c r="T283" s="155" t="str">
        <f ca="1">IF(B283="","",IF(ISERROR(MATCH($J283,SorP!$B$1:$B$6226,0)),"",INDIRECT("'SorP'!$A$"&amp;MATCH($S283&amp;$J283,SorP!C:C,0))))</f>
        <v/>
      </c>
      <c r="U283" s="168"/>
      <c r="V283" s="169" t="e">
        <f>IF(C283="",NA(),MATCH($B283&amp;$C283,'Smelter Look-up'!$J:$J,0))</f>
        <v>#N/A</v>
      </c>
      <c r="X283" s="170">
        <f t="shared" ca="1" si="36"/>
        <v>0</v>
      </c>
      <c r="AB283" s="314" t="str">
        <f t="shared" si="38"/>
        <v/>
      </c>
    </row>
    <row r="284" spans="1:28" s="170" customFormat="1" ht="20.25">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37"/>
        <v/>
      </c>
      <c r="T284" s="155" t="str">
        <f ca="1">IF(B284="","",IF(ISERROR(MATCH($J284,SorP!$B$1:$B$6226,0)),"",INDIRECT("'SorP'!$A$"&amp;MATCH($S284&amp;$J284,SorP!C:C,0))))</f>
        <v/>
      </c>
      <c r="U284" s="168"/>
      <c r="V284" s="169" t="e">
        <f>IF(C284="",NA(),MATCH($B284&amp;$C284,'Smelter Look-up'!$J:$J,0))</f>
        <v>#N/A</v>
      </c>
      <c r="X284" s="170">
        <f t="shared" ca="1" si="36"/>
        <v>0</v>
      </c>
      <c r="AB284" s="314" t="str">
        <f t="shared" si="38"/>
        <v/>
      </c>
    </row>
    <row r="285" spans="1:28" s="170" customFormat="1" ht="20.25">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37"/>
        <v/>
      </c>
      <c r="T285" s="155" t="str">
        <f ca="1">IF(B285="","",IF(ISERROR(MATCH($J285,SorP!$B$1:$B$6226,0)),"",INDIRECT("'SorP'!$A$"&amp;MATCH($S285&amp;$J285,SorP!C:C,0))))</f>
        <v/>
      </c>
      <c r="U285" s="168"/>
      <c r="V285" s="169" t="e">
        <f>IF(C285="",NA(),MATCH($B285&amp;$C285,'Smelter Look-up'!$J:$J,0))</f>
        <v>#N/A</v>
      </c>
      <c r="X285" s="170">
        <f t="shared" ca="1" si="36"/>
        <v>0</v>
      </c>
      <c r="AB285" s="314" t="str">
        <f t="shared" si="38"/>
        <v/>
      </c>
    </row>
    <row r="286" spans="1:28" s="170" customFormat="1" ht="20.25">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37"/>
        <v/>
      </c>
      <c r="T286" s="155" t="str">
        <f ca="1">IF(B286="","",IF(ISERROR(MATCH($J286,SorP!$B$1:$B$6226,0)),"",INDIRECT("'SorP'!$A$"&amp;MATCH($S286&amp;$J286,SorP!C:C,0))))</f>
        <v/>
      </c>
      <c r="U286" s="168"/>
      <c r="V286" s="169" t="e">
        <f>IF(C286="",NA(),MATCH($B286&amp;$C286,'Smelter Look-up'!$J:$J,0))</f>
        <v>#N/A</v>
      </c>
      <c r="X286" s="170">
        <f t="shared" ca="1" si="36"/>
        <v>0</v>
      </c>
      <c r="AB286" s="314" t="str">
        <f t="shared" si="38"/>
        <v/>
      </c>
    </row>
    <row r="287" spans="1:28" s="170" customFormat="1" ht="20.25">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37"/>
        <v/>
      </c>
      <c r="T287" s="155" t="str">
        <f ca="1">IF(B287="","",IF(ISERROR(MATCH($J287,SorP!$B$1:$B$6226,0)),"",INDIRECT("'SorP'!$A$"&amp;MATCH($S287&amp;$J287,SorP!C:C,0))))</f>
        <v/>
      </c>
      <c r="U287" s="168"/>
      <c r="V287" s="169" t="e">
        <f>IF(C287="",NA(),MATCH($B287&amp;$C287,'Smelter Look-up'!$J:$J,0))</f>
        <v>#N/A</v>
      </c>
      <c r="X287" s="170">
        <f t="shared" ca="1" si="36"/>
        <v>0</v>
      </c>
      <c r="AB287" s="314" t="str">
        <f t="shared" si="38"/>
        <v/>
      </c>
    </row>
    <row r="288" spans="1:28" s="170" customFormat="1" ht="20.25">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37"/>
        <v/>
      </c>
      <c r="T288" s="155" t="str">
        <f ca="1">IF(B288="","",IF(ISERROR(MATCH($J288,SorP!$B$1:$B$6226,0)),"",INDIRECT("'SorP'!$A$"&amp;MATCH($S288&amp;$J288,SorP!C:C,0))))</f>
        <v/>
      </c>
      <c r="U288" s="168"/>
      <c r="V288" s="169" t="e">
        <f>IF(C288="",NA(),MATCH($B288&amp;$C288,'Smelter Look-up'!$J:$J,0))</f>
        <v>#N/A</v>
      </c>
      <c r="X288" s="170">
        <f t="shared" ca="1" si="36"/>
        <v>0</v>
      </c>
      <c r="AB288" s="314" t="str">
        <f t="shared" si="38"/>
        <v/>
      </c>
    </row>
    <row r="289" spans="1:28" s="170" customFormat="1" ht="20.25">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37"/>
        <v/>
      </c>
      <c r="T289" s="155" t="str">
        <f ca="1">IF(B289="","",IF(ISERROR(MATCH($J289,SorP!$B$1:$B$6226,0)),"",INDIRECT("'SorP'!$A$"&amp;MATCH($S289&amp;$J289,SorP!C:C,0))))</f>
        <v/>
      </c>
      <c r="U289" s="168"/>
      <c r="V289" s="169" t="e">
        <f>IF(C289="",NA(),MATCH($B289&amp;$C289,'Smelter Look-up'!$J:$J,0))</f>
        <v>#N/A</v>
      </c>
      <c r="X289" s="170">
        <f t="shared" ca="1" si="36"/>
        <v>0</v>
      </c>
      <c r="AB289" s="314" t="str">
        <f t="shared" si="38"/>
        <v/>
      </c>
    </row>
    <row r="290" spans="1:28" s="170" customFormat="1" ht="20.25">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37"/>
        <v/>
      </c>
      <c r="T290" s="155" t="str">
        <f ca="1">IF(B290="","",IF(ISERROR(MATCH($J290,SorP!$B$1:$B$6226,0)),"",INDIRECT("'SorP'!$A$"&amp;MATCH($S290&amp;$J290,SorP!C:C,0))))</f>
        <v/>
      </c>
      <c r="U290" s="168"/>
      <c r="V290" s="169" t="e">
        <f>IF(C290="",NA(),MATCH($B290&amp;$C290,'Smelter Look-up'!$J:$J,0))</f>
        <v>#N/A</v>
      </c>
      <c r="X290" s="170">
        <f t="shared" ca="1" si="36"/>
        <v>0</v>
      </c>
      <c r="AB290" s="314" t="str">
        <f t="shared" si="38"/>
        <v/>
      </c>
    </row>
    <row r="291" spans="1:28" s="170" customFormat="1" ht="20.25">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37"/>
        <v/>
      </c>
      <c r="T291" s="155" t="str">
        <f ca="1">IF(B291="","",IF(ISERROR(MATCH($J291,SorP!$B$1:$B$6226,0)),"",INDIRECT("'SorP'!$A$"&amp;MATCH($S291&amp;$J291,SorP!C:C,0))))</f>
        <v/>
      </c>
      <c r="U291" s="168"/>
      <c r="V291" s="169" t="e">
        <f>IF(C291="",NA(),MATCH($B291&amp;$C291,'Smelter Look-up'!$J:$J,0))</f>
        <v>#N/A</v>
      </c>
      <c r="X291" s="170">
        <f t="shared" ca="1" si="36"/>
        <v>0</v>
      </c>
      <c r="AB291" s="314" t="str">
        <f t="shared" si="38"/>
        <v/>
      </c>
    </row>
    <row r="292" spans="1:28" s="170" customFormat="1" ht="20.25">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37"/>
        <v/>
      </c>
      <c r="T292" s="155" t="str">
        <f ca="1">IF(B292="","",IF(ISERROR(MATCH($J292,SorP!$B$1:$B$6226,0)),"",INDIRECT("'SorP'!$A$"&amp;MATCH($S292&amp;$J292,SorP!C:C,0))))</f>
        <v/>
      </c>
      <c r="U292" s="168"/>
      <c r="V292" s="169" t="e">
        <f>IF(C292="",NA(),MATCH($B292&amp;$C292,'Smelter Look-up'!$J:$J,0))</f>
        <v>#N/A</v>
      </c>
      <c r="X292" s="170">
        <f t="shared" ca="1" si="36"/>
        <v>0</v>
      </c>
      <c r="AB292" s="314" t="str">
        <f t="shared" si="38"/>
        <v/>
      </c>
    </row>
    <row r="293" spans="1:28" s="170" customFormat="1" ht="20.25">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37"/>
        <v/>
      </c>
      <c r="T293" s="155" t="str">
        <f ca="1">IF(B293="","",IF(ISERROR(MATCH($J293,SorP!$B$1:$B$6226,0)),"",INDIRECT("'SorP'!$A$"&amp;MATCH($S293&amp;$J293,SorP!C:C,0))))</f>
        <v/>
      </c>
      <c r="U293" s="168"/>
      <c r="V293" s="169" t="e">
        <f>IF(C293="",NA(),MATCH($B293&amp;$C293,'Smelter Look-up'!$J:$J,0))</f>
        <v>#N/A</v>
      </c>
      <c r="X293" s="170">
        <f t="shared" ca="1" si="36"/>
        <v>0</v>
      </c>
      <c r="AB293" s="314" t="str">
        <f t="shared" si="38"/>
        <v/>
      </c>
    </row>
    <row r="294" spans="1:28" s="170" customFormat="1" ht="20.25">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37"/>
        <v/>
      </c>
      <c r="T294" s="155" t="str">
        <f ca="1">IF(B294="","",IF(ISERROR(MATCH($J294,SorP!$B$1:$B$6226,0)),"",INDIRECT("'SorP'!$A$"&amp;MATCH($S294&amp;$J294,SorP!C:C,0))))</f>
        <v/>
      </c>
      <c r="U294" s="168"/>
      <c r="V294" s="169" t="e">
        <f>IF(C294="",NA(),MATCH($B294&amp;$C294,'Smelter Look-up'!$J:$J,0))</f>
        <v>#N/A</v>
      </c>
      <c r="X294" s="170">
        <f t="shared" ca="1" si="36"/>
        <v>0</v>
      </c>
      <c r="AB294" s="314" t="str">
        <f t="shared" si="38"/>
        <v/>
      </c>
    </row>
    <row r="295" spans="1:28" s="170" customFormat="1" ht="20.25">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37"/>
        <v/>
      </c>
      <c r="T295" s="155" t="str">
        <f ca="1">IF(B295="","",IF(ISERROR(MATCH($J295,SorP!$B$1:$B$6226,0)),"",INDIRECT("'SorP'!$A$"&amp;MATCH($S295&amp;$J295,SorP!C:C,0))))</f>
        <v/>
      </c>
      <c r="U295" s="168"/>
      <c r="V295" s="169" t="e">
        <f>IF(C295="",NA(),MATCH($B295&amp;$C295,'Smelter Look-up'!$J:$J,0))</f>
        <v>#N/A</v>
      </c>
      <c r="X295" s="170">
        <f t="shared" ca="1" si="36"/>
        <v>0</v>
      </c>
      <c r="AB295" s="314" t="str">
        <f t="shared" si="38"/>
        <v/>
      </c>
    </row>
    <row r="296" spans="1:28" s="170" customFormat="1" ht="20.25">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37"/>
        <v/>
      </c>
      <c r="T296" s="155" t="str">
        <f ca="1">IF(B296="","",IF(ISERROR(MATCH($J296,SorP!$B$1:$B$6226,0)),"",INDIRECT("'SorP'!$A$"&amp;MATCH($S296&amp;$J296,SorP!C:C,0))))</f>
        <v/>
      </c>
      <c r="U296" s="168"/>
      <c r="V296" s="169" t="e">
        <f>IF(C296="",NA(),MATCH($B296&amp;$C296,'Smelter Look-up'!$J:$J,0))</f>
        <v>#N/A</v>
      </c>
      <c r="X296" s="170">
        <f t="shared" ca="1" si="36"/>
        <v>0</v>
      </c>
      <c r="AB296" s="314" t="str">
        <f t="shared" si="38"/>
        <v/>
      </c>
    </row>
    <row r="297" spans="1:28" s="170" customFormat="1" ht="20.25">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37"/>
        <v/>
      </c>
      <c r="T297" s="155" t="str">
        <f ca="1">IF(B297="","",IF(ISERROR(MATCH($J297,SorP!$B$1:$B$6226,0)),"",INDIRECT("'SorP'!$A$"&amp;MATCH($S297&amp;$J297,SorP!C:C,0))))</f>
        <v/>
      </c>
      <c r="U297" s="168"/>
      <c r="V297" s="169" t="e">
        <f>IF(C297="",NA(),MATCH($B297&amp;$C297,'Smelter Look-up'!$J:$J,0))</f>
        <v>#N/A</v>
      </c>
      <c r="X297" s="170">
        <f t="shared" ca="1" si="36"/>
        <v>0</v>
      </c>
      <c r="AB297" s="314" t="str">
        <f t="shared" si="38"/>
        <v/>
      </c>
    </row>
    <row r="298" spans="1:28" s="170" customFormat="1" ht="20.25">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37"/>
        <v/>
      </c>
      <c r="T298" s="155" t="str">
        <f ca="1">IF(B298="","",IF(ISERROR(MATCH($J298,SorP!$B$1:$B$6226,0)),"",INDIRECT("'SorP'!$A$"&amp;MATCH($S298&amp;$J298,SorP!C:C,0))))</f>
        <v/>
      </c>
      <c r="U298" s="168"/>
      <c r="V298" s="169" t="e">
        <f>IF(C298="",NA(),MATCH($B298&amp;$C298,'Smelter Look-up'!$J:$J,0))</f>
        <v>#N/A</v>
      </c>
      <c r="X298" s="170">
        <f t="shared" ca="1" si="36"/>
        <v>0</v>
      </c>
      <c r="AB298" s="314" t="str">
        <f t="shared" si="38"/>
        <v/>
      </c>
    </row>
    <row r="299" spans="1:28" s="170" customFormat="1" ht="20.25">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37"/>
        <v/>
      </c>
      <c r="T299" s="155" t="str">
        <f ca="1">IF(B299="","",IF(ISERROR(MATCH($J299,SorP!$B$1:$B$6226,0)),"",INDIRECT("'SorP'!$A$"&amp;MATCH($S299&amp;$J299,SorP!C:C,0))))</f>
        <v/>
      </c>
      <c r="U299" s="168"/>
      <c r="V299" s="169" t="e">
        <f>IF(C299="",NA(),MATCH($B299&amp;$C299,'Smelter Look-up'!$J:$J,0))</f>
        <v>#N/A</v>
      </c>
      <c r="X299" s="170">
        <f t="shared" ca="1" si="36"/>
        <v>0</v>
      </c>
      <c r="AB299" s="314" t="str">
        <f t="shared" si="38"/>
        <v/>
      </c>
    </row>
    <row r="300" spans="1:28" s="170" customFormat="1" ht="20.25">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37"/>
        <v/>
      </c>
      <c r="T300" s="155" t="str">
        <f ca="1">IF(B300="","",IF(ISERROR(MATCH($J300,SorP!$B$1:$B$6226,0)),"",INDIRECT("'SorP'!$A$"&amp;MATCH($S300&amp;$J300,SorP!C:C,0))))</f>
        <v/>
      </c>
      <c r="U300" s="168"/>
      <c r="V300" s="169" t="e">
        <f>IF(C300="",NA(),MATCH($B300&amp;$C300,'Smelter Look-up'!$J:$J,0))</f>
        <v>#N/A</v>
      </c>
      <c r="X300" s="170">
        <f t="shared" ca="1" si="36"/>
        <v>0</v>
      </c>
      <c r="AB300" s="314" t="str">
        <f t="shared" si="38"/>
        <v/>
      </c>
    </row>
    <row r="301" spans="1:28" s="170" customFormat="1" ht="20.25">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37"/>
        <v/>
      </c>
      <c r="T301" s="155" t="str">
        <f ca="1">IF(B301="","",IF(ISERROR(MATCH($J301,SorP!$B$1:$B$6226,0)),"",INDIRECT("'SorP'!$A$"&amp;MATCH($S301&amp;$J301,SorP!C:C,0))))</f>
        <v/>
      </c>
      <c r="U301" s="168"/>
      <c r="V301" s="169" t="e">
        <f>IF(C301="",NA(),MATCH($B301&amp;$C301,'Smelter Look-up'!$J:$J,0))</f>
        <v>#N/A</v>
      </c>
      <c r="X301" s="170">
        <f t="shared" ca="1" si="36"/>
        <v>0</v>
      </c>
      <c r="AB301" s="314" t="str">
        <f t="shared" si="38"/>
        <v/>
      </c>
    </row>
    <row r="302" spans="1:28" s="170" customFormat="1" ht="20.25">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37"/>
        <v/>
      </c>
      <c r="T302" s="155" t="str">
        <f ca="1">IF(B302="","",IF(ISERROR(MATCH($J302,SorP!$B$1:$B$6226,0)),"",INDIRECT("'SorP'!$A$"&amp;MATCH($S302&amp;$J302,SorP!C:C,0))))</f>
        <v/>
      </c>
      <c r="U302" s="168"/>
      <c r="V302" s="169" t="e">
        <f>IF(C302="",NA(),MATCH($B302&amp;$C302,'Smelter Look-up'!$J:$J,0))</f>
        <v>#N/A</v>
      </c>
      <c r="X302" s="170">
        <f t="shared" ca="1" si="36"/>
        <v>0</v>
      </c>
      <c r="AB302" s="314" t="str">
        <f t="shared" si="38"/>
        <v/>
      </c>
    </row>
    <row r="303" spans="1:28" s="170" customFormat="1" ht="20.25">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37"/>
        <v/>
      </c>
      <c r="T303" s="155" t="str">
        <f ca="1">IF(B303="","",IF(ISERROR(MATCH($J303,SorP!$B$1:$B$6226,0)),"",INDIRECT("'SorP'!$A$"&amp;MATCH($S303&amp;$J303,SorP!C:C,0))))</f>
        <v/>
      </c>
      <c r="U303" s="168"/>
      <c r="V303" s="169" t="e">
        <f>IF(C303="",NA(),MATCH($B303&amp;$C303,'Smelter Look-up'!$J:$J,0))</f>
        <v>#N/A</v>
      </c>
      <c r="X303" s="170">
        <f t="shared" ca="1" si="36"/>
        <v>0</v>
      </c>
      <c r="AB303" s="314" t="str">
        <f t="shared" si="38"/>
        <v/>
      </c>
    </row>
    <row r="304" spans="1:28" s="170" customFormat="1" ht="20.25">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37"/>
        <v/>
      </c>
      <c r="T304" s="155" t="str">
        <f ca="1">IF(B304="","",IF(ISERROR(MATCH($J304,SorP!$B$1:$B$6226,0)),"",INDIRECT("'SorP'!$A$"&amp;MATCH($S304&amp;$J304,SorP!C:C,0))))</f>
        <v/>
      </c>
      <c r="U304" s="168"/>
      <c r="V304" s="169" t="e">
        <f>IF(C304="",NA(),MATCH($B304&amp;$C304,'Smelter Look-up'!$J:$J,0))</f>
        <v>#N/A</v>
      </c>
      <c r="X304" s="170">
        <f t="shared" ca="1" si="36"/>
        <v>0</v>
      </c>
      <c r="AB304" s="314" t="str">
        <f t="shared" si="38"/>
        <v/>
      </c>
    </row>
    <row r="305" spans="1:28" s="170" customFormat="1" ht="20.25">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37"/>
        <v/>
      </c>
      <c r="T305" s="155" t="str">
        <f ca="1">IF(B305="","",IF(ISERROR(MATCH($J305,SorP!$B$1:$B$6226,0)),"",INDIRECT("'SorP'!$A$"&amp;MATCH($S305&amp;$J305,SorP!C:C,0))))</f>
        <v/>
      </c>
      <c r="U305" s="168"/>
      <c r="V305" s="169" t="e">
        <f>IF(C305="",NA(),MATCH($B305&amp;$C305,'Smelter Look-up'!$J:$J,0))</f>
        <v>#N/A</v>
      </c>
      <c r="X305" s="170">
        <f t="shared" ca="1" si="36"/>
        <v>0</v>
      </c>
      <c r="AB305" s="314" t="str">
        <f t="shared" si="38"/>
        <v/>
      </c>
    </row>
    <row r="306" spans="1:28" s="170" customFormat="1" ht="20.25">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37"/>
        <v/>
      </c>
      <c r="T306" s="155" t="str">
        <f ca="1">IF(B306="","",IF(ISERROR(MATCH($J306,SorP!$B$1:$B$6226,0)),"",INDIRECT("'SorP'!$A$"&amp;MATCH($S306&amp;$J306,SorP!C:C,0))))</f>
        <v/>
      </c>
      <c r="U306" s="168"/>
      <c r="V306" s="169" t="e">
        <f>IF(C306="",NA(),MATCH($B306&amp;$C306,'Smelter Look-up'!$J:$J,0))</f>
        <v>#N/A</v>
      </c>
      <c r="X306" s="170">
        <f t="shared" ca="1" si="36"/>
        <v>0</v>
      </c>
      <c r="AB306" s="314" t="str">
        <f t="shared" si="38"/>
        <v/>
      </c>
    </row>
    <row r="307" spans="1:28" s="170" customFormat="1" ht="20.25">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37"/>
        <v/>
      </c>
      <c r="T307" s="155" t="str">
        <f ca="1">IF(B307="","",IF(ISERROR(MATCH($J307,SorP!$B$1:$B$6226,0)),"",INDIRECT("'SorP'!$A$"&amp;MATCH($S307&amp;$J307,SorP!C:C,0))))</f>
        <v/>
      </c>
      <c r="U307" s="168"/>
      <c r="V307" s="169" t="e">
        <f>IF(C307="",NA(),MATCH($B307&amp;$C307,'Smelter Look-up'!$J:$J,0))</f>
        <v>#N/A</v>
      </c>
      <c r="X307" s="170">
        <f t="shared" ca="1" si="36"/>
        <v>0</v>
      </c>
      <c r="AB307" s="314" t="str">
        <f t="shared" si="38"/>
        <v/>
      </c>
    </row>
    <row r="308" spans="1:28" s="170" customFormat="1" ht="20.25">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37"/>
        <v/>
      </c>
      <c r="T308" s="155" t="str">
        <f ca="1">IF(B308="","",IF(ISERROR(MATCH($J308,SorP!$B$1:$B$6226,0)),"",INDIRECT("'SorP'!$A$"&amp;MATCH($S308&amp;$J308,SorP!C:C,0))))</f>
        <v/>
      </c>
      <c r="U308" s="168"/>
      <c r="V308" s="169" t="e">
        <f>IF(C308="",NA(),MATCH($B308&amp;$C308,'Smelter Look-up'!$J:$J,0))</f>
        <v>#N/A</v>
      </c>
      <c r="X308" s="170">
        <f t="shared" ca="1" si="36"/>
        <v>0</v>
      </c>
      <c r="AB308" s="314" t="str">
        <f t="shared" si="38"/>
        <v/>
      </c>
    </row>
    <row r="309" spans="1:28" s="170" customFormat="1" ht="20.25">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37"/>
        <v/>
      </c>
      <c r="T309" s="155" t="str">
        <f ca="1">IF(B309="","",IF(ISERROR(MATCH($J309,SorP!$B$1:$B$6226,0)),"",INDIRECT("'SorP'!$A$"&amp;MATCH($S309&amp;$J309,SorP!C:C,0))))</f>
        <v/>
      </c>
      <c r="U309" s="168"/>
      <c r="V309" s="169" t="e">
        <f>IF(C309="",NA(),MATCH($B309&amp;$C309,'Smelter Look-up'!$J:$J,0))</f>
        <v>#N/A</v>
      </c>
      <c r="X309" s="170">
        <f t="shared" ca="1" si="36"/>
        <v>0</v>
      </c>
      <c r="AB309" s="314" t="str">
        <f t="shared" si="38"/>
        <v/>
      </c>
    </row>
    <row r="310" spans="1:28" s="170" customFormat="1" ht="20.25">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37"/>
        <v/>
      </c>
      <c r="T310" s="155" t="str">
        <f ca="1">IF(B310="","",IF(ISERROR(MATCH($J310,SorP!$B$1:$B$6226,0)),"",INDIRECT("'SorP'!$A$"&amp;MATCH($S310&amp;$J310,SorP!C:C,0))))</f>
        <v/>
      </c>
      <c r="U310" s="168"/>
      <c r="V310" s="169" t="e">
        <f>IF(C310="",NA(),MATCH($B310&amp;$C310,'Smelter Look-up'!$J:$J,0))</f>
        <v>#N/A</v>
      </c>
      <c r="X310" s="170">
        <f t="shared" ca="1" si="36"/>
        <v>0</v>
      </c>
      <c r="AB310" s="314" t="str">
        <f t="shared" si="38"/>
        <v/>
      </c>
    </row>
    <row r="311" spans="1:28" s="170" customFormat="1" ht="20.25">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37"/>
        <v/>
      </c>
      <c r="T311" s="155" t="str">
        <f ca="1">IF(B311="","",IF(ISERROR(MATCH($J311,SorP!$B$1:$B$6226,0)),"",INDIRECT("'SorP'!$A$"&amp;MATCH($S311&amp;$J311,SorP!C:C,0))))</f>
        <v/>
      </c>
      <c r="U311" s="168"/>
      <c r="V311" s="169" t="e">
        <f>IF(C311="",NA(),MATCH($B311&amp;$C311,'Smelter Look-up'!$J:$J,0))</f>
        <v>#N/A</v>
      </c>
      <c r="X311" s="170">
        <f t="shared" ca="1" si="36"/>
        <v>0</v>
      </c>
      <c r="AB311" s="314" t="str">
        <f t="shared" si="38"/>
        <v/>
      </c>
    </row>
    <row r="312" spans="1:28" s="170" customFormat="1" ht="20.25">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37"/>
        <v/>
      </c>
      <c r="T312" s="155" t="str">
        <f ca="1">IF(B312="","",IF(ISERROR(MATCH($J312,SorP!$B$1:$B$6226,0)),"",INDIRECT("'SorP'!$A$"&amp;MATCH($S312&amp;$J312,SorP!C:C,0))))</f>
        <v/>
      </c>
      <c r="U312" s="168"/>
      <c r="V312" s="169" t="e">
        <f>IF(C312="",NA(),MATCH($B312&amp;$C312,'Smelter Look-up'!$J:$J,0))</f>
        <v>#N/A</v>
      </c>
      <c r="X312" s="170">
        <f t="shared" ca="1" si="36"/>
        <v>0</v>
      </c>
      <c r="AB312" s="314" t="str">
        <f t="shared" si="38"/>
        <v/>
      </c>
    </row>
    <row r="313" spans="1:28" s="170" customFormat="1" ht="20.25">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37"/>
        <v/>
      </c>
      <c r="T313" s="155" t="str">
        <f ca="1">IF(B313="","",IF(ISERROR(MATCH($J313,SorP!$B$1:$B$6226,0)),"",INDIRECT("'SorP'!$A$"&amp;MATCH($S313&amp;$J313,SorP!C:C,0))))</f>
        <v/>
      </c>
      <c r="U313" s="168"/>
      <c r="V313" s="169" t="e">
        <f>IF(C313="",NA(),MATCH($B313&amp;$C313,'Smelter Look-up'!$J:$J,0))</f>
        <v>#N/A</v>
      </c>
      <c r="X313" s="170">
        <f t="shared" ca="1" si="36"/>
        <v>0</v>
      </c>
      <c r="AB313" s="314" t="str">
        <f t="shared" si="38"/>
        <v/>
      </c>
    </row>
    <row r="314" spans="1:28" s="170" customFormat="1" ht="20.25">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37"/>
        <v/>
      </c>
      <c r="T314" s="155" t="str">
        <f ca="1">IF(B314="","",IF(ISERROR(MATCH($J314,SorP!$B$1:$B$6226,0)),"",INDIRECT("'SorP'!$A$"&amp;MATCH($S314&amp;$J314,SorP!C:C,0))))</f>
        <v/>
      </c>
      <c r="U314" s="168"/>
      <c r="V314" s="169" t="e">
        <f>IF(C314="",NA(),MATCH($B314&amp;$C314,'Smelter Look-up'!$J:$J,0))</f>
        <v>#N/A</v>
      </c>
      <c r="X314" s="170">
        <f t="shared" ca="1" si="36"/>
        <v>0</v>
      </c>
      <c r="AB314" s="314" t="str">
        <f t="shared" si="38"/>
        <v/>
      </c>
    </row>
    <row r="315" spans="1:28" s="170" customFormat="1" ht="20.25">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37"/>
        <v/>
      </c>
      <c r="T315" s="155" t="str">
        <f ca="1">IF(B315="","",IF(ISERROR(MATCH($J315,SorP!$B$1:$B$6226,0)),"",INDIRECT("'SorP'!$A$"&amp;MATCH($S315&amp;$J315,SorP!C:C,0))))</f>
        <v/>
      </c>
      <c r="U315" s="168"/>
      <c r="V315" s="169" t="e">
        <f>IF(C315="",NA(),MATCH($B315&amp;$C315,'Smelter Look-up'!$J:$J,0))</f>
        <v>#N/A</v>
      </c>
      <c r="X315" s="170">
        <f t="shared" ref="X315:X378" ca="1" si="39">IF(AND(C315="Smelter not listed",OR(LEN(D315)=0,LEN(E315)=0)),1,0)</f>
        <v>0</v>
      </c>
      <c r="AB315" s="314" t="str">
        <f t="shared" si="38"/>
        <v/>
      </c>
    </row>
    <row r="316" spans="1:28" s="170" customFormat="1" ht="20.25">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ref="S316:S379" ca="1" si="40">IF(B316="","",IF(ISERROR(MATCH($E316,CL,0)),"Unknown",INDIRECT("'C'!$A$"&amp;MATCH($E316,CL,0)+1)))</f>
        <v/>
      </c>
      <c r="T316" s="155" t="str">
        <f ca="1">IF(B316="","",IF(ISERROR(MATCH($J316,SorP!$B$1:$B$6226,0)),"",INDIRECT("'SorP'!$A$"&amp;MATCH($S316&amp;$J316,SorP!C:C,0))))</f>
        <v/>
      </c>
      <c r="U316" s="168"/>
      <c r="V316" s="169" t="e">
        <f>IF(C316="",NA(),MATCH($B316&amp;$C316,'Smelter Look-up'!$J:$J,0))</f>
        <v>#N/A</v>
      </c>
      <c r="X316" s="170">
        <f t="shared" ca="1" si="39"/>
        <v>0</v>
      </c>
      <c r="AB316" s="314" t="str">
        <f t="shared" si="38"/>
        <v/>
      </c>
    </row>
    <row r="317" spans="1:28" s="170" customFormat="1" ht="20.25">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40"/>
        <v/>
      </c>
      <c r="T317" s="155" t="str">
        <f ca="1">IF(B317="","",IF(ISERROR(MATCH($J317,SorP!$B$1:$B$6226,0)),"",INDIRECT("'SorP'!$A$"&amp;MATCH($S317&amp;$J317,SorP!C:C,0))))</f>
        <v/>
      </c>
      <c r="U317" s="168"/>
      <c r="V317" s="169" t="e">
        <f>IF(C317="",NA(),MATCH($B317&amp;$C317,'Smelter Look-up'!$J:$J,0))</f>
        <v>#N/A</v>
      </c>
      <c r="X317" s="170">
        <f t="shared" ca="1" si="39"/>
        <v>0</v>
      </c>
      <c r="AB317" s="314" t="str">
        <f t="shared" si="38"/>
        <v/>
      </c>
    </row>
    <row r="318" spans="1:28" s="170" customFormat="1" ht="20.25">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40"/>
        <v/>
      </c>
      <c r="T318" s="155" t="str">
        <f ca="1">IF(B318="","",IF(ISERROR(MATCH($J318,SorP!$B$1:$B$6226,0)),"",INDIRECT("'SorP'!$A$"&amp;MATCH($S318&amp;$J318,SorP!C:C,0))))</f>
        <v/>
      </c>
      <c r="U318" s="168"/>
      <c r="V318" s="169" t="e">
        <f>IF(C318="",NA(),MATCH($B318&amp;$C318,'Smelter Look-up'!$J:$J,0))</f>
        <v>#N/A</v>
      </c>
      <c r="X318" s="170">
        <f t="shared" ca="1" si="39"/>
        <v>0</v>
      </c>
      <c r="AB318" s="314" t="str">
        <f t="shared" si="38"/>
        <v/>
      </c>
    </row>
    <row r="319" spans="1:28" s="170" customFormat="1" ht="20.25">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40"/>
        <v/>
      </c>
      <c r="T319" s="155" t="str">
        <f ca="1">IF(B319="","",IF(ISERROR(MATCH($J319,SorP!$B$1:$B$6226,0)),"",INDIRECT("'SorP'!$A$"&amp;MATCH($S319&amp;$J319,SorP!C:C,0))))</f>
        <v/>
      </c>
      <c r="U319" s="168"/>
      <c r="V319" s="169" t="e">
        <f>IF(C319="",NA(),MATCH($B319&amp;$C319,'Smelter Look-up'!$J:$J,0))</f>
        <v>#N/A</v>
      </c>
      <c r="X319" s="170">
        <f t="shared" ca="1" si="39"/>
        <v>0</v>
      </c>
      <c r="AB319" s="314" t="str">
        <f t="shared" si="38"/>
        <v/>
      </c>
    </row>
    <row r="320" spans="1:28" s="170" customFormat="1" ht="20.25">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ca="1" si="40"/>
        <v/>
      </c>
      <c r="T320" s="155" t="str">
        <f ca="1">IF(B320="","",IF(ISERROR(MATCH($J320,SorP!$B$1:$B$6226,0)),"",INDIRECT("'SorP'!$A$"&amp;MATCH($S320&amp;$J320,SorP!C:C,0))))</f>
        <v/>
      </c>
      <c r="U320" s="168"/>
      <c r="V320" s="169" t="e">
        <f>IF(C320="",NA(),MATCH($B320&amp;$C320,'Smelter Look-up'!$J:$J,0))</f>
        <v>#N/A</v>
      </c>
      <c r="X320" s="170">
        <f t="shared" ca="1" si="39"/>
        <v>0</v>
      </c>
      <c r="AB320" s="314" t="str">
        <f t="shared" si="38"/>
        <v/>
      </c>
    </row>
    <row r="321" spans="1:28" s="170" customFormat="1" ht="20.25">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40"/>
        <v/>
      </c>
      <c r="T321" s="155" t="str">
        <f ca="1">IF(B321="","",IF(ISERROR(MATCH($J321,SorP!$B$1:$B$6226,0)),"",INDIRECT("'SorP'!$A$"&amp;MATCH($S321&amp;$J321,SorP!C:C,0))))</f>
        <v/>
      </c>
      <c r="U321" s="168"/>
      <c r="V321" s="169" t="e">
        <f>IF(C321="",NA(),MATCH($B321&amp;$C321,'Smelter Look-up'!$J:$J,0))</f>
        <v>#N/A</v>
      </c>
      <c r="X321" s="170">
        <f t="shared" ca="1" si="39"/>
        <v>0</v>
      </c>
      <c r="AB321" s="314" t="str">
        <f t="shared" si="38"/>
        <v/>
      </c>
    </row>
    <row r="322" spans="1:28" s="170" customFormat="1" ht="20.25">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40"/>
        <v/>
      </c>
      <c r="T322" s="155" t="str">
        <f ca="1">IF(B322="","",IF(ISERROR(MATCH($J322,SorP!$B$1:$B$6226,0)),"",INDIRECT("'SorP'!$A$"&amp;MATCH($S322&amp;$J322,SorP!C:C,0))))</f>
        <v/>
      </c>
      <c r="U322" s="168"/>
      <c r="V322" s="169" t="e">
        <f>IF(C322="",NA(),MATCH($B322&amp;$C322,'Smelter Look-up'!$J:$J,0))</f>
        <v>#N/A</v>
      </c>
      <c r="X322" s="170">
        <f t="shared" ca="1" si="39"/>
        <v>0</v>
      </c>
      <c r="AB322" s="314" t="str">
        <f t="shared" ref="AB322:AB385" si="41">IF(C322="","",B322)</f>
        <v/>
      </c>
    </row>
    <row r="323" spans="1:28" s="170" customFormat="1" ht="20.25">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40"/>
        <v/>
      </c>
      <c r="T323" s="155" t="str">
        <f ca="1">IF(B323="","",IF(ISERROR(MATCH($J323,SorP!$B$1:$B$6226,0)),"",INDIRECT("'SorP'!$A$"&amp;MATCH($S323&amp;$J323,SorP!C:C,0))))</f>
        <v/>
      </c>
      <c r="U323" s="168"/>
      <c r="V323" s="169" t="e">
        <f>IF(C323="",NA(),MATCH($B323&amp;$C323,'Smelter Look-up'!$J:$J,0))</f>
        <v>#N/A</v>
      </c>
      <c r="X323" s="170">
        <f t="shared" ca="1" si="39"/>
        <v>0</v>
      </c>
      <c r="AB323" s="314" t="str">
        <f t="shared" si="41"/>
        <v/>
      </c>
    </row>
    <row r="324" spans="1:28" s="170" customFormat="1" ht="20.25">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40"/>
        <v/>
      </c>
      <c r="T324" s="155" t="str">
        <f ca="1">IF(B324="","",IF(ISERROR(MATCH($J324,SorP!$B$1:$B$6226,0)),"",INDIRECT("'SorP'!$A$"&amp;MATCH($S324&amp;$J324,SorP!C:C,0))))</f>
        <v/>
      </c>
      <c r="U324" s="168"/>
      <c r="V324" s="169" t="e">
        <f>IF(C324="",NA(),MATCH($B324&amp;$C324,'Smelter Look-up'!$J:$J,0))</f>
        <v>#N/A</v>
      </c>
      <c r="X324" s="170">
        <f t="shared" ca="1" si="39"/>
        <v>0</v>
      </c>
      <c r="AB324" s="314" t="str">
        <f t="shared" si="41"/>
        <v/>
      </c>
    </row>
    <row r="325" spans="1:28" s="170" customFormat="1" ht="20.25">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40"/>
        <v/>
      </c>
      <c r="T325" s="155" t="str">
        <f ca="1">IF(B325="","",IF(ISERROR(MATCH($J325,SorP!$B$1:$B$6226,0)),"",INDIRECT("'SorP'!$A$"&amp;MATCH($S325&amp;$J325,SorP!C:C,0))))</f>
        <v/>
      </c>
      <c r="U325" s="168"/>
      <c r="V325" s="169" t="e">
        <f>IF(C325="",NA(),MATCH($B325&amp;$C325,'Smelter Look-up'!$J:$J,0))</f>
        <v>#N/A</v>
      </c>
      <c r="X325" s="170">
        <f t="shared" ca="1" si="39"/>
        <v>0</v>
      </c>
      <c r="AB325" s="314" t="str">
        <f t="shared" si="41"/>
        <v/>
      </c>
    </row>
    <row r="326" spans="1:28" s="170" customFormat="1" ht="20.25">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40"/>
        <v/>
      </c>
      <c r="T326" s="155" t="str">
        <f ca="1">IF(B326="","",IF(ISERROR(MATCH($J326,SorP!$B$1:$B$6226,0)),"",INDIRECT("'SorP'!$A$"&amp;MATCH($S326&amp;$J326,SorP!C:C,0))))</f>
        <v/>
      </c>
      <c r="U326" s="168"/>
      <c r="V326" s="169" t="e">
        <f>IF(C326="",NA(),MATCH($B326&amp;$C326,'Smelter Look-up'!$J:$J,0))</f>
        <v>#N/A</v>
      </c>
      <c r="X326" s="170">
        <f t="shared" ca="1" si="39"/>
        <v>0</v>
      </c>
      <c r="AB326" s="314" t="str">
        <f t="shared" si="41"/>
        <v/>
      </c>
    </row>
    <row r="327" spans="1:28" s="170" customFormat="1" ht="20.25">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40"/>
        <v/>
      </c>
      <c r="T327" s="155" t="str">
        <f ca="1">IF(B327="","",IF(ISERROR(MATCH($J327,SorP!$B$1:$B$6226,0)),"",INDIRECT("'SorP'!$A$"&amp;MATCH($S327&amp;$J327,SorP!C:C,0))))</f>
        <v/>
      </c>
      <c r="U327" s="168"/>
      <c r="V327" s="169" t="e">
        <f>IF(C327="",NA(),MATCH($B327&amp;$C327,'Smelter Look-up'!$J:$J,0))</f>
        <v>#N/A</v>
      </c>
      <c r="X327" s="170">
        <f t="shared" ca="1" si="39"/>
        <v>0</v>
      </c>
      <c r="AB327" s="314" t="str">
        <f t="shared" si="41"/>
        <v/>
      </c>
    </row>
    <row r="328" spans="1:28" s="170" customFormat="1" ht="20.25">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40"/>
        <v/>
      </c>
      <c r="T328" s="155" t="str">
        <f ca="1">IF(B328="","",IF(ISERROR(MATCH($J328,SorP!$B$1:$B$6226,0)),"",INDIRECT("'SorP'!$A$"&amp;MATCH($S328&amp;$J328,SorP!C:C,0))))</f>
        <v/>
      </c>
      <c r="U328" s="168"/>
      <c r="V328" s="169" t="e">
        <f>IF(C328="",NA(),MATCH($B328&amp;$C328,'Smelter Look-up'!$J:$J,0))</f>
        <v>#N/A</v>
      </c>
      <c r="X328" s="170">
        <f t="shared" ca="1" si="39"/>
        <v>0</v>
      </c>
      <c r="AB328" s="314" t="str">
        <f t="shared" si="41"/>
        <v/>
      </c>
    </row>
    <row r="329" spans="1:28" s="170" customFormat="1" ht="20.25">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40"/>
        <v/>
      </c>
      <c r="T329" s="155" t="str">
        <f ca="1">IF(B329="","",IF(ISERROR(MATCH($J329,SorP!$B$1:$B$6226,0)),"",INDIRECT("'SorP'!$A$"&amp;MATCH($S329&amp;$J329,SorP!C:C,0))))</f>
        <v/>
      </c>
      <c r="U329" s="168"/>
      <c r="V329" s="169" t="e">
        <f>IF(C329="",NA(),MATCH($B329&amp;$C329,'Smelter Look-up'!$J:$J,0))</f>
        <v>#N/A</v>
      </c>
      <c r="X329" s="170">
        <f t="shared" ca="1" si="39"/>
        <v>0</v>
      </c>
      <c r="AB329" s="314" t="str">
        <f t="shared" si="41"/>
        <v/>
      </c>
    </row>
    <row r="330" spans="1:28" s="170" customFormat="1" ht="20.25">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40"/>
        <v/>
      </c>
      <c r="T330" s="155" t="str">
        <f ca="1">IF(B330="","",IF(ISERROR(MATCH($J330,SorP!$B$1:$B$6226,0)),"",INDIRECT("'SorP'!$A$"&amp;MATCH($S330&amp;$J330,SorP!C:C,0))))</f>
        <v/>
      </c>
      <c r="U330" s="168"/>
      <c r="V330" s="169" t="e">
        <f>IF(C330="",NA(),MATCH($B330&amp;$C330,'Smelter Look-up'!$J:$J,0))</f>
        <v>#N/A</v>
      </c>
      <c r="X330" s="170">
        <f t="shared" ca="1" si="39"/>
        <v>0</v>
      </c>
      <c r="AB330" s="314" t="str">
        <f t="shared" si="41"/>
        <v/>
      </c>
    </row>
    <row r="331" spans="1:28" s="170" customFormat="1" ht="20.25">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40"/>
        <v/>
      </c>
      <c r="T331" s="155" t="str">
        <f ca="1">IF(B331="","",IF(ISERROR(MATCH($J331,SorP!$B$1:$B$6226,0)),"",INDIRECT("'SorP'!$A$"&amp;MATCH($S331&amp;$J331,SorP!C:C,0))))</f>
        <v/>
      </c>
      <c r="U331" s="168"/>
      <c r="V331" s="169" t="e">
        <f>IF(C331="",NA(),MATCH($B331&amp;$C331,'Smelter Look-up'!$J:$J,0))</f>
        <v>#N/A</v>
      </c>
      <c r="X331" s="170">
        <f t="shared" ca="1" si="39"/>
        <v>0</v>
      </c>
      <c r="AB331" s="314" t="str">
        <f t="shared" si="41"/>
        <v/>
      </c>
    </row>
    <row r="332" spans="1:28" s="170" customFormat="1" ht="20.25">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40"/>
        <v/>
      </c>
      <c r="T332" s="155" t="str">
        <f ca="1">IF(B332="","",IF(ISERROR(MATCH($J332,SorP!$B$1:$B$6226,0)),"",INDIRECT("'SorP'!$A$"&amp;MATCH($S332&amp;$J332,SorP!C:C,0))))</f>
        <v/>
      </c>
      <c r="U332" s="168"/>
      <c r="V332" s="169" t="e">
        <f>IF(C332="",NA(),MATCH($B332&amp;$C332,'Smelter Look-up'!$J:$J,0))</f>
        <v>#N/A</v>
      </c>
      <c r="X332" s="170">
        <f t="shared" ca="1" si="39"/>
        <v>0</v>
      </c>
      <c r="AB332" s="314" t="str">
        <f t="shared" si="41"/>
        <v/>
      </c>
    </row>
    <row r="333" spans="1:28" s="170" customFormat="1" ht="20.25">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40"/>
        <v/>
      </c>
      <c r="T333" s="155" t="str">
        <f ca="1">IF(B333="","",IF(ISERROR(MATCH($J333,SorP!$B$1:$B$6226,0)),"",INDIRECT("'SorP'!$A$"&amp;MATCH($S333&amp;$J333,SorP!C:C,0))))</f>
        <v/>
      </c>
      <c r="U333" s="168"/>
      <c r="V333" s="169" t="e">
        <f>IF(C333="",NA(),MATCH($B333&amp;$C333,'Smelter Look-up'!$J:$J,0))</f>
        <v>#N/A</v>
      </c>
      <c r="X333" s="170">
        <f t="shared" ca="1" si="39"/>
        <v>0</v>
      </c>
      <c r="AB333" s="314" t="str">
        <f t="shared" si="41"/>
        <v/>
      </c>
    </row>
    <row r="334" spans="1:28" s="170" customFormat="1" ht="20.25">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40"/>
        <v/>
      </c>
      <c r="T334" s="155" t="str">
        <f ca="1">IF(B334="","",IF(ISERROR(MATCH($J334,SorP!$B$1:$B$6226,0)),"",INDIRECT("'SorP'!$A$"&amp;MATCH($S334&amp;$J334,SorP!C:C,0))))</f>
        <v/>
      </c>
      <c r="U334" s="168"/>
      <c r="V334" s="169" t="e">
        <f>IF(C334="",NA(),MATCH($B334&amp;$C334,'Smelter Look-up'!$J:$J,0))</f>
        <v>#N/A</v>
      </c>
      <c r="X334" s="170">
        <f t="shared" ca="1" si="39"/>
        <v>0</v>
      </c>
      <c r="AB334" s="314" t="str">
        <f t="shared" si="41"/>
        <v/>
      </c>
    </row>
    <row r="335" spans="1:28" s="170" customFormat="1" ht="20.25">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40"/>
        <v/>
      </c>
      <c r="T335" s="155" t="str">
        <f ca="1">IF(B335="","",IF(ISERROR(MATCH($J335,SorP!$B$1:$B$6226,0)),"",INDIRECT("'SorP'!$A$"&amp;MATCH($S335&amp;$J335,SorP!C:C,0))))</f>
        <v/>
      </c>
      <c r="U335" s="168"/>
      <c r="V335" s="169" t="e">
        <f>IF(C335="",NA(),MATCH($B335&amp;$C335,'Smelter Look-up'!$J:$J,0))</f>
        <v>#N/A</v>
      </c>
      <c r="X335" s="170">
        <f t="shared" ca="1" si="39"/>
        <v>0</v>
      </c>
      <c r="AB335" s="314" t="str">
        <f t="shared" si="41"/>
        <v/>
      </c>
    </row>
    <row r="336" spans="1:28" s="170" customFormat="1" ht="20.25">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40"/>
        <v/>
      </c>
      <c r="T336" s="155" t="str">
        <f ca="1">IF(B336="","",IF(ISERROR(MATCH($J336,SorP!$B$1:$B$6226,0)),"",INDIRECT("'SorP'!$A$"&amp;MATCH($S336&amp;$J336,SorP!C:C,0))))</f>
        <v/>
      </c>
      <c r="U336" s="168"/>
      <c r="V336" s="169" t="e">
        <f>IF(C336="",NA(),MATCH($B336&amp;$C336,'Smelter Look-up'!$J:$J,0))</f>
        <v>#N/A</v>
      </c>
      <c r="X336" s="170">
        <f t="shared" ca="1" si="39"/>
        <v>0</v>
      </c>
      <c r="AB336" s="314" t="str">
        <f t="shared" si="41"/>
        <v/>
      </c>
    </row>
    <row r="337" spans="1:28" s="170" customFormat="1" ht="20.25">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40"/>
        <v/>
      </c>
      <c r="T337" s="155" t="str">
        <f ca="1">IF(B337="","",IF(ISERROR(MATCH($J337,SorP!$B$1:$B$6226,0)),"",INDIRECT("'SorP'!$A$"&amp;MATCH($S337&amp;$J337,SorP!C:C,0))))</f>
        <v/>
      </c>
      <c r="U337" s="168"/>
      <c r="V337" s="169" t="e">
        <f>IF(C337="",NA(),MATCH($B337&amp;$C337,'Smelter Look-up'!$J:$J,0))</f>
        <v>#N/A</v>
      </c>
      <c r="X337" s="170">
        <f t="shared" ca="1" si="39"/>
        <v>0</v>
      </c>
      <c r="AB337" s="314" t="str">
        <f t="shared" si="41"/>
        <v/>
      </c>
    </row>
    <row r="338" spans="1:28" s="170" customFormat="1" ht="20.25">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40"/>
        <v/>
      </c>
      <c r="T338" s="155" t="str">
        <f ca="1">IF(B338="","",IF(ISERROR(MATCH($J338,SorP!$B$1:$B$6226,0)),"",INDIRECT("'SorP'!$A$"&amp;MATCH($S338&amp;$J338,SorP!C:C,0))))</f>
        <v/>
      </c>
      <c r="U338" s="168"/>
      <c r="V338" s="169" t="e">
        <f>IF(C338="",NA(),MATCH($B338&amp;$C338,'Smelter Look-up'!$J:$J,0))</f>
        <v>#N/A</v>
      </c>
      <c r="X338" s="170">
        <f t="shared" ca="1" si="39"/>
        <v>0</v>
      </c>
      <c r="AB338" s="314" t="str">
        <f t="shared" si="41"/>
        <v/>
      </c>
    </row>
    <row r="339" spans="1:28" s="170" customFormat="1" ht="20.25">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40"/>
        <v/>
      </c>
      <c r="T339" s="155" t="str">
        <f ca="1">IF(B339="","",IF(ISERROR(MATCH($J339,SorP!$B$1:$B$6226,0)),"",INDIRECT("'SorP'!$A$"&amp;MATCH($S339&amp;$J339,SorP!C:C,0))))</f>
        <v/>
      </c>
      <c r="U339" s="168"/>
      <c r="V339" s="169" t="e">
        <f>IF(C339="",NA(),MATCH($B339&amp;$C339,'Smelter Look-up'!$J:$J,0))</f>
        <v>#N/A</v>
      </c>
      <c r="X339" s="170">
        <f t="shared" ca="1" si="39"/>
        <v>0</v>
      </c>
      <c r="AB339" s="314" t="str">
        <f t="shared" si="41"/>
        <v/>
      </c>
    </row>
    <row r="340" spans="1:28" s="170" customFormat="1" ht="20.25">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40"/>
        <v/>
      </c>
      <c r="T340" s="155" t="str">
        <f ca="1">IF(B340="","",IF(ISERROR(MATCH($J340,SorP!$B$1:$B$6226,0)),"",INDIRECT("'SorP'!$A$"&amp;MATCH($S340&amp;$J340,SorP!C:C,0))))</f>
        <v/>
      </c>
      <c r="U340" s="168"/>
      <c r="V340" s="169" t="e">
        <f>IF(C340="",NA(),MATCH($B340&amp;$C340,'Smelter Look-up'!$J:$J,0))</f>
        <v>#N/A</v>
      </c>
      <c r="X340" s="170">
        <f t="shared" ca="1" si="39"/>
        <v>0</v>
      </c>
      <c r="AB340" s="314" t="str">
        <f t="shared" si="41"/>
        <v/>
      </c>
    </row>
    <row r="341" spans="1:28" s="170" customFormat="1" ht="20.25">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40"/>
        <v/>
      </c>
      <c r="T341" s="155" t="str">
        <f ca="1">IF(B341="","",IF(ISERROR(MATCH($J341,SorP!$B$1:$B$6226,0)),"",INDIRECT("'SorP'!$A$"&amp;MATCH($S341&amp;$J341,SorP!C:C,0))))</f>
        <v/>
      </c>
      <c r="U341" s="168"/>
      <c r="V341" s="169" t="e">
        <f>IF(C341="",NA(),MATCH($B341&amp;$C341,'Smelter Look-up'!$J:$J,0))</f>
        <v>#N/A</v>
      </c>
      <c r="X341" s="170">
        <f t="shared" ca="1" si="39"/>
        <v>0</v>
      </c>
      <c r="AB341" s="314" t="str">
        <f t="shared" si="41"/>
        <v/>
      </c>
    </row>
    <row r="342" spans="1:28" s="170" customFormat="1" ht="20.25">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40"/>
        <v/>
      </c>
      <c r="T342" s="155" t="str">
        <f ca="1">IF(B342="","",IF(ISERROR(MATCH($J342,SorP!$B$1:$B$6226,0)),"",INDIRECT("'SorP'!$A$"&amp;MATCH($S342&amp;$J342,SorP!C:C,0))))</f>
        <v/>
      </c>
      <c r="U342" s="168"/>
      <c r="V342" s="169" t="e">
        <f>IF(C342="",NA(),MATCH($B342&amp;$C342,'Smelter Look-up'!$J:$J,0))</f>
        <v>#N/A</v>
      </c>
      <c r="X342" s="170">
        <f t="shared" ca="1" si="39"/>
        <v>0</v>
      </c>
      <c r="AB342" s="314" t="str">
        <f t="shared" si="41"/>
        <v/>
      </c>
    </row>
    <row r="343" spans="1:28" s="170" customFormat="1" ht="20.25">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40"/>
        <v/>
      </c>
      <c r="T343" s="155" t="str">
        <f ca="1">IF(B343="","",IF(ISERROR(MATCH($J343,SorP!$B$1:$B$6226,0)),"",INDIRECT("'SorP'!$A$"&amp;MATCH($S343&amp;$J343,SorP!C:C,0))))</f>
        <v/>
      </c>
      <c r="U343" s="168"/>
      <c r="V343" s="169" t="e">
        <f>IF(C343="",NA(),MATCH($B343&amp;$C343,'Smelter Look-up'!$J:$J,0))</f>
        <v>#N/A</v>
      </c>
      <c r="X343" s="170">
        <f t="shared" ca="1" si="39"/>
        <v>0</v>
      </c>
      <c r="AB343" s="314" t="str">
        <f t="shared" si="41"/>
        <v/>
      </c>
    </row>
    <row r="344" spans="1:28" s="170" customFormat="1" ht="20.25">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40"/>
        <v/>
      </c>
      <c r="T344" s="155" t="str">
        <f ca="1">IF(B344="","",IF(ISERROR(MATCH($J344,SorP!$B$1:$B$6226,0)),"",INDIRECT("'SorP'!$A$"&amp;MATCH($S344&amp;$J344,SorP!C:C,0))))</f>
        <v/>
      </c>
      <c r="U344" s="168"/>
      <c r="V344" s="169" t="e">
        <f>IF(C344="",NA(),MATCH($B344&amp;$C344,'Smelter Look-up'!$J:$J,0))</f>
        <v>#N/A</v>
      </c>
      <c r="X344" s="170">
        <f t="shared" ca="1" si="39"/>
        <v>0</v>
      </c>
      <c r="AB344" s="314" t="str">
        <f t="shared" si="41"/>
        <v/>
      </c>
    </row>
    <row r="345" spans="1:28" s="170" customFormat="1" ht="20.25">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40"/>
        <v/>
      </c>
      <c r="T345" s="155" t="str">
        <f ca="1">IF(B345="","",IF(ISERROR(MATCH($J345,SorP!$B$1:$B$6226,0)),"",INDIRECT("'SorP'!$A$"&amp;MATCH($S345&amp;$J345,SorP!C:C,0))))</f>
        <v/>
      </c>
      <c r="U345" s="168"/>
      <c r="V345" s="169" t="e">
        <f>IF(C345="",NA(),MATCH($B345&amp;$C345,'Smelter Look-up'!$J:$J,0))</f>
        <v>#N/A</v>
      </c>
      <c r="X345" s="170">
        <f t="shared" ca="1" si="39"/>
        <v>0</v>
      </c>
      <c r="AB345" s="314" t="str">
        <f t="shared" si="41"/>
        <v/>
      </c>
    </row>
    <row r="346" spans="1:28" s="170" customFormat="1" ht="20.25">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40"/>
        <v/>
      </c>
      <c r="T346" s="155" t="str">
        <f ca="1">IF(B346="","",IF(ISERROR(MATCH($J346,SorP!$B$1:$B$6226,0)),"",INDIRECT("'SorP'!$A$"&amp;MATCH($S346&amp;$J346,SorP!C:C,0))))</f>
        <v/>
      </c>
      <c r="U346" s="168"/>
      <c r="V346" s="169" t="e">
        <f>IF(C346="",NA(),MATCH($B346&amp;$C346,'Smelter Look-up'!$J:$J,0))</f>
        <v>#N/A</v>
      </c>
      <c r="X346" s="170">
        <f t="shared" ca="1" si="39"/>
        <v>0</v>
      </c>
      <c r="AB346" s="314" t="str">
        <f t="shared" si="41"/>
        <v/>
      </c>
    </row>
    <row r="347" spans="1:28" s="170" customFormat="1" ht="20.25">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40"/>
        <v/>
      </c>
      <c r="T347" s="155" t="str">
        <f ca="1">IF(B347="","",IF(ISERROR(MATCH($J347,SorP!$B$1:$B$6226,0)),"",INDIRECT("'SorP'!$A$"&amp;MATCH($S347&amp;$J347,SorP!C:C,0))))</f>
        <v/>
      </c>
      <c r="U347" s="168"/>
      <c r="V347" s="169" t="e">
        <f>IF(C347="",NA(),MATCH($B347&amp;$C347,'Smelter Look-up'!$J:$J,0))</f>
        <v>#N/A</v>
      </c>
      <c r="X347" s="170">
        <f t="shared" ca="1" si="39"/>
        <v>0</v>
      </c>
      <c r="AB347" s="314" t="str">
        <f t="shared" si="41"/>
        <v/>
      </c>
    </row>
    <row r="348" spans="1:28" s="170" customFormat="1" ht="20.25">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40"/>
        <v/>
      </c>
      <c r="T348" s="155" t="str">
        <f ca="1">IF(B348="","",IF(ISERROR(MATCH($J348,SorP!$B$1:$B$6226,0)),"",INDIRECT("'SorP'!$A$"&amp;MATCH($S348&amp;$J348,SorP!C:C,0))))</f>
        <v/>
      </c>
      <c r="U348" s="168"/>
      <c r="V348" s="169" t="e">
        <f>IF(C348="",NA(),MATCH($B348&amp;$C348,'Smelter Look-up'!$J:$J,0))</f>
        <v>#N/A</v>
      </c>
      <c r="X348" s="170">
        <f t="shared" ca="1" si="39"/>
        <v>0</v>
      </c>
      <c r="AB348" s="314" t="str">
        <f t="shared" si="41"/>
        <v/>
      </c>
    </row>
    <row r="349" spans="1:28" s="170" customFormat="1" ht="20.25">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40"/>
        <v/>
      </c>
      <c r="T349" s="155" t="str">
        <f ca="1">IF(B349="","",IF(ISERROR(MATCH($J349,SorP!$B$1:$B$6226,0)),"",INDIRECT("'SorP'!$A$"&amp;MATCH($S349&amp;$J349,SorP!C:C,0))))</f>
        <v/>
      </c>
      <c r="U349" s="168"/>
      <c r="V349" s="169" t="e">
        <f>IF(C349="",NA(),MATCH($B349&amp;$C349,'Smelter Look-up'!$J:$J,0))</f>
        <v>#N/A</v>
      </c>
      <c r="X349" s="170">
        <f t="shared" ca="1" si="39"/>
        <v>0</v>
      </c>
      <c r="AB349" s="314" t="str">
        <f t="shared" si="41"/>
        <v/>
      </c>
    </row>
    <row r="350" spans="1:28" s="170" customFormat="1" ht="20.25">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40"/>
        <v/>
      </c>
      <c r="T350" s="155" t="str">
        <f ca="1">IF(B350="","",IF(ISERROR(MATCH($J350,SorP!$B$1:$B$6226,0)),"",INDIRECT("'SorP'!$A$"&amp;MATCH($S350&amp;$J350,SorP!C:C,0))))</f>
        <v/>
      </c>
      <c r="U350" s="168"/>
      <c r="V350" s="169" t="e">
        <f>IF(C350="",NA(),MATCH($B350&amp;$C350,'Smelter Look-up'!$J:$J,0))</f>
        <v>#N/A</v>
      </c>
      <c r="X350" s="170">
        <f t="shared" ca="1" si="39"/>
        <v>0</v>
      </c>
      <c r="AB350" s="314" t="str">
        <f t="shared" si="41"/>
        <v/>
      </c>
    </row>
    <row r="351" spans="1:28" s="170" customFormat="1" ht="20.25">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40"/>
        <v/>
      </c>
      <c r="T351" s="155" t="str">
        <f ca="1">IF(B351="","",IF(ISERROR(MATCH($J351,SorP!$B$1:$B$6226,0)),"",INDIRECT("'SorP'!$A$"&amp;MATCH($S351&amp;$J351,SorP!C:C,0))))</f>
        <v/>
      </c>
      <c r="U351" s="168"/>
      <c r="V351" s="169" t="e">
        <f>IF(C351="",NA(),MATCH($B351&amp;$C351,'Smelter Look-up'!$J:$J,0))</f>
        <v>#N/A</v>
      </c>
      <c r="X351" s="170">
        <f t="shared" ca="1" si="39"/>
        <v>0</v>
      </c>
      <c r="AB351" s="314" t="str">
        <f t="shared" si="41"/>
        <v/>
      </c>
    </row>
    <row r="352" spans="1:28" s="170" customFormat="1" ht="20.25">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40"/>
        <v/>
      </c>
      <c r="T352" s="155" t="str">
        <f ca="1">IF(B352="","",IF(ISERROR(MATCH($J352,SorP!$B$1:$B$6226,0)),"",INDIRECT("'SorP'!$A$"&amp;MATCH($S352&amp;$J352,SorP!C:C,0))))</f>
        <v/>
      </c>
      <c r="U352" s="168"/>
      <c r="V352" s="169" t="e">
        <f>IF(C352="",NA(),MATCH($B352&amp;$C352,'Smelter Look-up'!$J:$J,0))</f>
        <v>#N/A</v>
      </c>
      <c r="X352" s="170">
        <f t="shared" ca="1" si="39"/>
        <v>0</v>
      </c>
      <c r="AB352" s="314" t="str">
        <f t="shared" si="41"/>
        <v/>
      </c>
    </row>
    <row r="353" spans="1:28" s="170" customFormat="1" ht="20.25">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40"/>
        <v/>
      </c>
      <c r="T353" s="155" t="str">
        <f ca="1">IF(B353="","",IF(ISERROR(MATCH($J353,SorP!$B$1:$B$6226,0)),"",INDIRECT("'SorP'!$A$"&amp;MATCH($S353&amp;$J353,SorP!C:C,0))))</f>
        <v/>
      </c>
      <c r="U353" s="168"/>
      <c r="V353" s="169" t="e">
        <f>IF(C353="",NA(),MATCH($B353&amp;$C353,'Smelter Look-up'!$J:$J,0))</f>
        <v>#N/A</v>
      </c>
      <c r="X353" s="170">
        <f t="shared" ca="1" si="39"/>
        <v>0</v>
      </c>
      <c r="AB353" s="314" t="str">
        <f t="shared" si="41"/>
        <v/>
      </c>
    </row>
    <row r="354" spans="1:28" s="170" customFormat="1" ht="20.25">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40"/>
        <v/>
      </c>
      <c r="T354" s="155" t="str">
        <f ca="1">IF(B354="","",IF(ISERROR(MATCH($J354,SorP!$B$1:$B$6226,0)),"",INDIRECT("'SorP'!$A$"&amp;MATCH($S354&amp;$J354,SorP!C:C,0))))</f>
        <v/>
      </c>
      <c r="U354" s="168"/>
      <c r="V354" s="169" t="e">
        <f>IF(C354="",NA(),MATCH($B354&amp;$C354,'Smelter Look-up'!$J:$J,0))</f>
        <v>#N/A</v>
      </c>
      <c r="X354" s="170">
        <f t="shared" ca="1" si="39"/>
        <v>0</v>
      </c>
      <c r="AB354" s="314" t="str">
        <f t="shared" si="41"/>
        <v/>
      </c>
    </row>
    <row r="355" spans="1:28" s="170" customFormat="1" ht="20.25">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40"/>
        <v/>
      </c>
      <c r="T355" s="155" t="str">
        <f ca="1">IF(B355="","",IF(ISERROR(MATCH($J355,SorP!$B$1:$B$6226,0)),"",INDIRECT("'SorP'!$A$"&amp;MATCH($S355&amp;$J355,SorP!C:C,0))))</f>
        <v/>
      </c>
      <c r="U355" s="168"/>
      <c r="V355" s="169" t="e">
        <f>IF(C355="",NA(),MATCH($B355&amp;$C355,'Smelter Look-up'!$J:$J,0))</f>
        <v>#N/A</v>
      </c>
      <c r="X355" s="170">
        <f t="shared" ca="1" si="39"/>
        <v>0</v>
      </c>
      <c r="AB355" s="314" t="str">
        <f t="shared" si="41"/>
        <v/>
      </c>
    </row>
    <row r="356" spans="1:28" s="170" customFormat="1" ht="20.25">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40"/>
        <v/>
      </c>
      <c r="T356" s="155" t="str">
        <f ca="1">IF(B356="","",IF(ISERROR(MATCH($J356,SorP!$B$1:$B$6226,0)),"",INDIRECT("'SorP'!$A$"&amp;MATCH($S356&amp;$J356,SorP!C:C,0))))</f>
        <v/>
      </c>
      <c r="U356" s="168"/>
      <c r="V356" s="169" t="e">
        <f>IF(C356="",NA(),MATCH($B356&amp;$C356,'Smelter Look-up'!$J:$J,0))</f>
        <v>#N/A</v>
      </c>
      <c r="X356" s="170">
        <f t="shared" ca="1" si="39"/>
        <v>0</v>
      </c>
      <c r="AB356" s="314" t="str">
        <f t="shared" si="41"/>
        <v/>
      </c>
    </row>
    <row r="357" spans="1:28" s="170" customFormat="1" ht="20.25">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40"/>
        <v/>
      </c>
      <c r="T357" s="155" t="str">
        <f ca="1">IF(B357="","",IF(ISERROR(MATCH($J357,SorP!$B$1:$B$6226,0)),"",INDIRECT("'SorP'!$A$"&amp;MATCH($S357&amp;$J357,SorP!C:C,0))))</f>
        <v/>
      </c>
      <c r="U357" s="168"/>
      <c r="V357" s="169" t="e">
        <f>IF(C357="",NA(),MATCH($B357&amp;$C357,'Smelter Look-up'!$J:$J,0))</f>
        <v>#N/A</v>
      </c>
      <c r="X357" s="170">
        <f t="shared" ca="1" si="39"/>
        <v>0</v>
      </c>
      <c r="AB357" s="314" t="str">
        <f t="shared" si="41"/>
        <v/>
      </c>
    </row>
    <row r="358" spans="1:28" s="170" customFormat="1" ht="20.25">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40"/>
        <v/>
      </c>
      <c r="T358" s="155" t="str">
        <f ca="1">IF(B358="","",IF(ISERROR(MATCH($J358,SorP!$B$1:$B$6226,0)),"",INDIRECT("'SorP'!$A$"&amp;MATCH($S358&amp;$J358,SorP!C:C,0))))</f>
        <v/>
      </c>
      <c r="U358" s="168"/>
      <c r="V358" s="169" t="e">
        <f>IF(C358="",NA(),MATCH($B358&amp;$C358,'Smelter Look-up'!$J:$J,0))</f>
        <v>#N/A</v>
      </c>
      <c r="X358" s="170">
        <f t="shared" ca="1" si="39"/>
        <v>0</v>
      </c>
      <c r="AB358" s="314" t="str">
        <f t="shared" si="41"/>
        <v/>
      </c>
    </row>
    <row r="359" spans="1:28" s="170" customFormat="1" ht="20.25">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40"/>
        <v/>
      </c>
      <c r="T359" s="155" t="str">
        <f ca="1">IF(B359="","",IF(ISERROR(MATCH($J359,SorP!$B$1:$B$6226,0)),"",INDIRECT("'SorP'!$A$"&amp;MATCH($S359&amp;$J359,SorP!C:C,0))))</f>
        <v/>
      </c>
      <c r="U359" s="168"/>
      <c r="V359" s="169" t="e">
        <f>IF(C359="",NA(),MATCH($B359&amp;$C359,'Smelter Look-up'!$J:$J,0))</f>
        <v>#N/A</v>
      </c>
      <c r="X359" s="170">
        <f t="shared" ca="1" si="39"/>
        <v>0</v>
      </c>
      <c r="AB359" s="314" t="str">
        <f t="shared" si="41"/>
        <v/>
      </c>
    </row>
    <row r="360" spans="1:28" s="170" customFormat="1" ht="20.25">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40"/>
        <v/>
      </c>
      <c r="T360" s="155" t="str">
        <f ca="1">IF(B360="","",IF(ISERROR(MATCH($J360,SorP!$B$1:$B$6226,0)),"",INDIRECT("'SorP'!$A$"&amp;MATCH($S360&amp;$J360,SorP!C:C,0))))</f>
        <v/>
      </c>
      <c r="U360" s="168"/>
      <c r="V360" s="169" t="e">
        <f>IF(C360="",NA(),MATCH($B360&amp;$C360,'Smelter Look-up'!$J:$J,0))</f>
        <v>#N/A</v>
      </c>
      <c r="X360" s="170">
        <f t="shared" ca="1" si="39"/>
        <v>0</v>
      </c>
      <c r="AB360" s="314" t="str">
        <f t="shared" si="41"/>
        <v/>
      </c>
    </row>
    <row r="361" spans="1:28" s="170" customFormat="1" ht="20.25">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40"/>
        <v/>
      </c>
      <c r="T361" s="155" t="str">
        <f ca="1">IF(B361="","",IF(ISERROR(MATCH($J361,SorP!$B$1:$B$6226,0)),"",INDIRECT("'SorP'!$A$"&amp;MATCH($S361&amp;$J361,SorP!C:C,0))))</f>
        <v/>
      </c>
      <c r="U361" s="168"/>
      <c r="V361" s="169" t="e">
        <f>IF(C361="",NA(),MATCH($B361&amp;$C361,'Smelter Look-up'!$J:$J,0))</f>
        <v>#N/A</v>
      </c>
      <c r="X361" s="170">
        <f t="shared" ca="1" si="39"/>
        <v>0</v>
      </c>
      <c r="AB361" s="314" t="str">
        <f t="shared" si="41"/>
        <v/>
      </c>
    </row>
    <row r="362" spans="1:28" s="170" customFormat="1" ht="20.25">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40"/>
        <v/>
      </c>
      <c r="T362" s="155" t="str">
        <f ca="1">IF(B362="","",IF(ISERROR(MATCH($J362,SorP!$B$1:$B$6226,0)),"",INDIRECT("'SorP'!$A$"&amp;MATCH($S362&amp;$J362,SorP!C:C,0))))</f>
        <v/>
      </c>
      <c r="U362" s="168"/>
      <c r="V362" s="169" t="e">
        <f>IF(C362="",NA(),MATCH($B362&amp;$C362,'Smelter Look-up'!$J:$J,0))</f>
        <v>#N/A</v>
      </c>
      <c r="X362" s="170">
        <f t="shared" ca="1" si="39"/>
        <v>0</v>
      </c>
      <c r="AB362" s="314" t="str">
        <f t="shared" si="41"/>
        <v/>
      </c>
    </row>
    <row r="363" spans="1:28" s="170" customFormat="1" ht="20.25">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40"/>
        <v/>
      </c>
      <c r="T363" s="155" t="str">
        <f ca="1">IF(B363="","",IF(ISERROR(MATCH($J363,SorP!$B$1:$B$6226,0)),"",INDIRECT("'SorP'!$A$"&amp;MATCH($S363&amp;$J363,SorP!C:C,0))))</f>
        <v/>
      </c>
      <c r="U363" s="168"/>
      <c r="V363" s="169" t="e">
        <f>IF(C363="",NA(),MATCH($B363&amp;$C363,'Smelter Look-up'!$J:$J,0))</f>
        <v>#N/A</v>
      </c>
      <c r="X363" s="170">
        <f t="shared" ca="1" si="39"/>
        <v>0</v>
      </c>
      <c r="AB363" s="314" t="str">
        <f t="shared" si="41"/>
        <v/>
      </c>
    </row>
    <row r="364" spans="1:28" s="170" customFormat="1" ht="20.25">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40"/>
        <v/>
      </c>
      <c r="T364" s="155" t="str">
        <f ca="1">IF(B364="","",IF(ISERROR(MATCH($J364,SorP!$B$1:$B$6226,0)),"",INDIRECT("'SorP'!$A$"&amp;MATCH($S364&amp;$J364,SorP!C:C,0))))</f>
        <v/>
      </c>
      <c r="U364" s="168"/>
      <c r="V364" s="169" t="e">
        <f>IF(C364="",NA(),MATCH($B364&amp;$C364,'Smelter Look-up'!$J:$J,0))</f>
        <v>#N/A</v>
      </c>
      <c r="X364" s="170">
        <f t="shared" ca="1" si="39"/>
        <v>0</v>
      </c>
      <c r="AB364" s="314" t="str">
        <f t="shared" si="41"/>
        <v/>
      </c>
    </row>
    <row r="365" spans="1:28" s="170" customFormat="1" ht="20.25">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40"/>
        <v/>
      </c>
      <c r="T365" s="155" t="str">
        <f ca="1">IF(B365="","",IF(ISERROR(MATCH($J365,SorP!$B$1:$B$6226,0)),"",INDIRECT("'SorP'!$A$"&amp;MATCH($S365&amp;$J365,SorP!C:C,0))))</f>
        <v/>
      </c>
      <c r="U365" s="168"/>
      <c r="V365" s="169" t="e">
        <f>IF(C365="",NA(),MATCH($B365&amp;$C365,'Smelter Look-up'!$J:$J,0))</f>
        <v>#N/A</v>
      </c>
      <c r="X365" s="170">
        <f t="shared" ca="1" si="39"/>
        <v>0</v>
      </c>
      <c r="AB365" s="314" t="str">
        <f t="shared" si="41"/>
        <v/>
      </c>
    </row>
    <row r="366" spans="1:28" s="170" customFormat="1" ht="20.25">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40"/>
        <v/>
      </c>
      <c r="T366" s="155" t="str">
        <f ca="1">IF(B366="","",IF(ISERROR(MATCH($J366,SorP!$B$1:$B$6226,0)),"",INDIRECT("'SorP'!$A$"&amp;MATCH($S366&amp;$J366,SorP!C:C,0))))</f>
        <v/>
      </c>
      <c r="U366" s="168"/>
      <c r="V366" s="169" t="e">
        <f>IF(C366="",NA(),MATCH($B366&amp;$C366,'Smelter Look-up'!$J:$J,0))</f>
        <v>#N/A</v>
      </c>
      <c r="X366" s="170">
        <f t="shared" ca="1" si="39"/>
        <v>0</v>
      </c>
      <c r="AB366" s="314" t="str">
        <f t="shared" si="41"/>
        <v/>
      </c>
    </row>
    <row r="367" spans="1:28" s="170" customFormat="1" ht="20.25">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40"/>
        <v/>
      </c>
      <c r="T367" s="155" t="str">
        <f ca="1">IF(B367="","",IF(ISERROR(MATCH($J367,SorP!$B$1:$B$6226,0)),"",INDIRECT("'SorP'!$A$"&amp;MATCH($S367&amp;$J367,SorP!C:C,0))))</f>
        <v/>
      </c>
      <c r="U367" s="168"/>
      <c r="V367" s="169" t="e">
        <f>IF(C367="",NA(),MATCH($B367&amp;$C367,'Smelter Look-up'!$J:$J,0))</f>
        <v>#N/A</v>
      </c>
      <c r="X367" s="170">
        <f t="shared" ca="1" si="39"/>
        <v>0</v>
      </c>
      <c r="AB367" s="314" t="str">
        <f t="shared" si="41"/>
        <v/>
      </c>
    </row>
    <row r="368" spans="1:28" s="170" customFormat="1" ht="20.25">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40"/>
        <v/>
      </c>
      <c r="T368" s="155" t="str">
        <f ca="1">IF(B368="","",IF(ISERROR(MATCH($J368,SorP!$B$1:$B$6226,0)),"",INDIRECT("'SorP'!$A$"&amp;MATCH($S368&amp;$J368,SorP!C:C,0))))</f>
        <v/>
      </c>
      <c r="U368" s="168"/>
      <c r="V368" s="169" t="e">
        <f>IF(C368="",NA(),MATCH($B368&amp;$C368,'Smelter Look-up'!$J:$J,0))</f>
        <v>#N/A</v>
      </c>
      <c r="X368" s="170">
        <f t="shared" ca="1" si="39"/>
        <v>0</v>
      </c>
      <c r="AB368" s="314" t="str">
        <f t="shared" si="41"/>
        <v/>
      </c>
    </row>
    <row r="369" spans="1:28" s="170" customFormat="1" ht="20.25">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40"/>
        <v/>
      </c>
      <c r="T369" s="155" t="str">
        <f ca="1">IF(B369="","",IF(ISERROR(MATCH($J369,SorP!$B$1:$B$6226,0)),"",INDIRECT("'SorP'!$A$"&amp;MATCH($S369&amp;$J369,SorP!C:C,0))))</f>
        <v/>
      </c>
      <c r="U369" s="168"/>
      <c r="V369" s="169" t="e">
        <f>IF(C369="",NA(),MATCH($B369&amp;$C369,'Smelter Look-up'!$J:$J,0))</f>
        <v>#N/A</v>
      </c>
      <c r="X369" s="170">
        <f t="shared" ca="1" si="39"/>
        <v>0</v>
      </c>
      <c r="AB369" s="314" t="str">
        <f t="shared" si="41"/>
        <v/>
      </c>
    </row>
    <row r="370" spans="1:28" s="170" customFormat="1" ht="20.25">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40"/>
        <v/>
      </c>
      <c r="T370" s="155" t="str">
        <f ca="1">IF(B370="","",IF(ISERROR(MATCH($J370,SorP!$B$1:$B$6226,0)),"",INDIRECT("'SorP'!$A$"&amp;MATCH($S370&amp;$J370,SorP!C:C,0))))</f>
        <v/>
      </c>
      <c r="U370" s="168"/>
      <c r="V370" s="169" t="e">
        <f>IF(C370="",NA(),MATCH($B370&amp;$C370,'Smelter Look-up'!$J:$J,0))</f>
        <v>#N/A</v>
      </c>
      <c r="X370" s="170">
        <f t="shared" ca="1" si="39"/>
        <v>0</v>
      </c>
      <c r="AB370" s="314" t="str">
        <f t="shared" si="41"/>
        <v/>
      </c>
    </row>
    <row r="371" spans="1:28" s="170" customFormat="1" ht="20.25">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40"/>
        <v/>
      </c>
      <c r="T371" s="155" t="str">
        <f ca="1">IF(B371="","",IF(ISERROR(MATCH($J371,SorP!$B$1:$B$6226,0)),"",INDIRECT("'SorP'!$A$"&amp;MATCH($S371&amp;$J371,SorP!C:C,0))))</f>
        <v/>
      </c>
      <c r="U371" s="168"/>
      <c r="V371" s="169" t="e">
        <f>IF(C371="",NA(),MATCH($B371&amp;$C371,'Smelter Look-up'!$J:$J,0))</f>
        <v>#N/A</v>
      </c>
      <c r="X371" s="170">
        <f t="shared" ca="1" si="39"/>
        <v>0</v>
      </c>
      <c r="AB371" s="314" t="str">
        <f t="shared" si="41"/>
        <v/>
      </c>
    </row>
    <row r="372" spans="1:28" s="170" customFormat="1" ht="20.25">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40"/>
        <v/>
      </c>
      <c r="T372" s="155" t="str">
        <f ca="1">IF(B372="","",IF(ISERROR(MATCH($J372,SorP!$B$1:$B$6226,0)),"",INDIRECT("'SorP'!$A$"&amp;MATCH($S372&amp;$J372,SorP!C:C,0))))</f>
        <v/>
      </c>
      <c r="U372" s="168"/>
      <c r="V372" s="169" t="e">
        <f>IF(C372="",NA(),MATCH($B372&amp;$C372,'Smelter Look-up'!$J:$J,0))</f>
        <v>#N/A</v>
      </c>
      <c r="X372" s="170">
        <f t="shared" ca="1" si="39"/>
        <v>0</v>
      </c>
      <c r="AB372" s="314" t="str">
        <f t="shared" si="41"/>
        <v/>
      </c>
    </row>
    <row r="373" spans="1:28" s="170" customFormat="1" ht="20.25">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40"/>
        <v/>
      </c>
      <c r="T373" s="155" t="str">
        <f ca="1">IF(B373="","",IF(ISERROR(MATCH($J373,SorP!$B$1:$B$6226,0)),"",INDIRECT("'SorP'!$A$"&amp;MATCH($S373&amp;$J373,SorP!C:C,0))))</f>
        <v/>
      </c>
      <c r="U373" s="168"/>
      <c r="V373" s="169" t="e">
        <f>IF(C373="",NA(),MATCH($B373&amp;$C373,'Smelter Look-up'!$J:$J,0))</f>
        <v>#N/A</v>
      </c>
      <c r="X373" s="170">
        <f t="shared" ca="1" si="39"/>
        <v>0</v>
      </c>
      <c r="AB373" s="314" t="str">
        <f t="shared" si="41"/>
        <v/>
      </c>
    </row>
    <row r="374" spans="1:28" s="170" customFormat="1" ht="20.25">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40"/>
        <v/>
      </c>
      <c r="T374" s="155" t="str">
        <f ca="1">IF(B374="","",IF(ISERROR(MATCH($J374,SorP!$B$1:$B$6226,0)),"",INDIRECT("'SorP'!$A$"&amp;MATCH($S374&amp;$J374,SorP!C:C,0))))</f>
        <v/>
      </c>
      <c r="U374" s="168"/>
      <c r="V374" s="169" t="e">
        <f>IF(C374="",NA(),MATCH($B374&amp;$C374,'Smelter Look-up'!$J:$J,0))</f>
        <v>#N/A</v>
      </c>
      <c r="X374" s="170">
        <f t="shared" ca="1" si="39"/>
        <v>0</v>
      </c>
      <c r="AB374" s="314" t="str">
        <f t="shared" si="41"/>
        <v/>
      </c>
    </row>
    <row r="375" spans="1:28" s="170" customFormat="1" ht="20.25">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40"/>
        <v/>
      </c>
      <c r="T375" s="155" t="str">
        <f ca="1">IF(B375="","",IF(ISERROR(MATCH($J375,SorP!$B$1:$B$6226,0)),"",INDIRECT("'SorP'!$A$"&amp;MATCH($S375&amp;$J375,SorP!C:C,0))))</f>
        <v/>
      </c>
      <c r="U375" s="168"/>
      <c r="V375" s="169" t="e">
        <f>IF(C375="",NA(),MATCH($B375&amp;$C375,'Smelter Look-up'!$J:$J,0))</f>
        <v>#N/A</v>
      </c>
      <c r="X375" s="170">
        <f t="shared" ca="1" si="39"/>
        <v>0</v>
      </c>
      <c r="AB375" s="314" t="str">
        <f t="shared" si="41"/>
        <v/>
      </c>
    </row>
    <row r="376" spans="1:28" s="170" customFormat="1" ht="20.25">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40"/>
        <v/>
      </c>
      <c r="T376" s="155" t="str">
        <f ca="1">IF(B376="","",IF(ISERROR(MATCH($J376,SorP!$B$1:$B$6226,0)),"",INDIRECT("'SorP'!$A$"&amp;MATCH($S376&amp;$J376,SorP!C:C,0))))</f>
        <v/>
      </c>
      <c r="U376" s="168"/>
      <c r="V376" s="169" t="e">
        <f>IF(C376="",NA(),MATCH($B376&amp;$C376,'Smelter Look-up'!$J:$J,0))</f>
        <v>#N/A</v>
      </c>
      <c r="X376" s="170">
        <f t="shared" ca="1" si="39"/>
        <v>0</v>
      </c>
      <c r="AB376" s="314" t="str">
        <f t="shared" si="41"/>
        <v/>
      </c>
    </row>
    <row r="377" spans="1:28" s="170" customFormat="1" ht="20.25">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40"/>
        <v/>
      </c>
      <c r="T377" s="155" t="str">
        <f ca="1">IF(B377="","",IF(ISERROR(MATCH($J377,SorP!$B$1:$B$6226,0)),"",INDIRECT("'SorP'!$A$"&amp;MATCH($S377&amp;$J377,SorP!C:C,0))))</f>
        <v/>
      </c>
      <c r="U377" s="168"/>
      <c r="V377" s="169" t="e">
        <f>IF(C377="",NA(),MATCH($B377&amp;$C377,'Smelter Look-up'!$J:$J,0))</f>
        <v>#N/A</v>
      </c>
      <c r="X377" s="170">
        <f t="shared" ca="1" si="39"/>
        <v>0</v>
      </c>
      <c r="AB377" s="314" t="str">
        <f t="shared" si="41"/>
        <v/>
      </c>
    </row>
    <row r="378" spans="1:28" s="170" customFormat="1" ht="20.25">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40"/>
        <v/>
      </c>
      <c r="T378" s="155" t="str">
        <f ca="1">IF(B378="","",IF(ISERROR(MATCH($J378,SorP!$B$1:$B$6226,0)),"",INDIRECT("'SorP'!$A$"&amp;MATCH($S378&amp;$J378,SorP!C:C,0))))</f>
        <v/>
      </c>
      <c r="U378" s="168"/>
      <c r="V378" s="169" t="e">
        <f>IF(C378="",NA(),MATCH($B378&amp;$C378,'Smelter Look-up'!$J:$J,0))</f>
        <v>#N/A</v>
      </c>
      <c r="X378" s="170">
        <f t="shared" ca="1" si="39"/>
        <v>0</v>
      </c>
      <c r="AB378" s="314" t="str">
        <f t="shared" si="41"/>
        <v/>
      </c>
    </row>
    <row r="379" spans="1:28" s="170" customFormat="1" ht="20.25">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40"/>
        <v/>
      </c>
      <c r="T379" s="155" t="str">
        <f ca="1">IF(B379="","",IF(ISERROR(MATCH($J379,SorP!$B$1:$B$6226,0)),"",INDIRECT("'SorP'!$A$"&amp;MATCH($S379&amp;$J379,SorP!C:C,0))))</f>
        <v/>
      </c>
      <c r="U379" s="168"/>
      <c r="V379" s="169" t="e">
        <f>IF(C379="",NA(),MATCH($B379&amp;$C379,'Smelter Look-up'!$J:$J,0))</f>
        <v>#N/A</v>
      </c>
      <c r="X379" s="170">
        <f t="shared" ref="X379:X442" ca="1" si="42">IF(AND(C379="Smelter not listed",OR(LEN(D379)=0,LEN(E379)=0)),1,0)</f>
        <v>0</v>
      </c>
      <c r="AB379" s="314" t="str">
        <f t="shared" si="41"/>
        <v/>
      </c>
    </row>
    <row r="380" spans="1:28" s="170" customFormat="1" ht="20.25">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ref="S380:S443" ca="1" si="43">IF(B380="","",IF(ISERROR(MATCH($E380,CL,0)),"Unknown",INDIRECT("'C'!$A$"&amp;MATCH($E380,CL,0)+1)))</f>
        <v/>
      </c>
      <c r="T380" s="155" t="str">
        <f ca="1">IF(B380="","",IF(ISERROR(MATCH($J380,SorP!$B$1:$B$6226,0)),"",INDIRECT("'SorP'!$A$"&amp;MATCH($S380&amp;$J380,SorP!C:C,0))))</f>
        <v/>
      </c>
      <c r="U380" s="168"/>
      <c r="V380" s="169" t="e">
        <f>IF(C380="",NA(),MATCH($B380&amp;$C380,'Smelter Look-up'!$J:$J,0))</f>
        <v>#N/A</v>
      </c>
      <c r="X380" s="170">
        <f t="shared" ca="1" si="42"/>
        <v>0</v>
      </c>
      <c r="AB380" s="314" t="str">
        <f t="shared" si="41"/>
        <v/>
      </c>
    </row>
    <row r="381" spans="1:28" s="170" customFormat="1" ht="20.25">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43"/>
        <v/>
      </c>
      <c r="T381" s="155" t="str">
        <f ca="1">IF(B381="","",IF(ISERROR(MATCH($J381,SorP!$B$1:$B$6226,0)),"",INDIRECT("'SorP'!$A$"&amp;MATCH($S381&amp;$J381,SorP!C:C,0))))</f>
        <v/>
      </c>
      <c r="U381" s="168"/>
      <c r="V381" s="169" t="e">
        <f>IF(C381="",NA(),MATCH($B381&amp;$C381,'Smelter Look-up'!$J:$J,0))</f>
        <v>#N/A</v>
      </c>
      <c r="X381" s="170">
        <f t="shared" ca="1" si="42"/>
        <v>0</v>
      </c>
      <c r="AB381" s="314" t="str">
        <f t="shared" si="41"/>
        <v/>
      </c>
    </row>
    <row r="382" spans="1:28" s="170" customFormat="1" ht="20.25">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43"/>
        <v/>
      </c>
      <c r="T382" s="155" t="str">
        <f ca="1">IF(B382="","",IF(ISERROR(MATCH($J382,SorP!$B$1:$B$6226,0)),"",INDIRECT("'SorP'!$A$"&amp;MATCH($S382&amp;$J382,SorP!C:C,0))))</f>
        <v/>
      </c>
      <c r="U382" s="168"/>
      <c r="V382" s="169" t="e">
        <f>IF(C382="",NA(),MATCH($B382&amp;$C382,'Smelter Look-up'!$J:$J,0))</f>
        <v>#N/A</v>
      </c>
      <c r="X382" s="170">
        <f t="shared" ca="1" si="42"/>
        <v>0</v>
      </c>
      <c r="AB382" s="314" t="str">
        <f t="shared" si="41"/>
        <v/>
      </c>
    </row>
    <row r="383" spans="1:28" s="170" customFormat="1" ht="20.25">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43"/>
        <v/>
      </c>
      <c r="T383" s="155" t="str">
        <f ca="1">IF(B383="","",IF(ISERROR(MATCH($J383,SorP!$B$1:$B$6226,0)),"",INDIRECT("'SorP'!$A$"&amp;MATCH($S383&amp;$J383,SorP!C:C,0))))</f>
        <v/>
      </c>
      <c r="U383" s="168"/>
      <c r="V383" s="169" t="e">
        <f>IF(C383="",NA(),MATCH($B383&amp;$C383,'Smelter Look-up'!$J:$J,0))</f>
        <v>#N/A</v>
      </c>
      <c r="X383" s="170">
        <f t="shared" ca="1" si="42"/>
        <v>0</v>
      </c>
      <c r="AB383" s="314" t="str">
        <f t="shared" si="41"/>
        <v/>
      </c>
    </row>
    <row r="384" spans="1:28" s="170" customFormat="1" ht="20.25">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ca="1" si="43"/>
        <v/>
      </c>
      <c r="T384" s="155" t="str">
        <f ca="1">IF(B384="","",IF(ISERROR(MATCH($J384,SorP!$B$1:$B$6226,0)),"",INDIRECT("'SorP'!$A$"&amp;MATCH($S384&amp;$J384,SorP!C:C,0))))</f>
        <v/>
      </c>
      <c r="U384" s="168"/>
      <c r="V384" s="169" t="e">
        <f>IF(C384="",NA(),MATCH($B384&amp;$C384,'Smelter Look-up'!$J:$J,0))</f>
        <v>#N/A</v>
      </c>
      <c r="X384" s="170">
        <f t="shared" ca="1" si="42"/>
        <v>0</v>
      </c>
      <c r="AB384" s="314" t="str">
        <f t="shared" si="41"/>
        <v/>
      </c>
    </row>
    <row r="385" spans="1:28" s="170" customFormat="1" ht="20.25">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43"/>
        <v/>
      </c>
      <c r="T385" s="155" t="str">
        <f ca="1">IF(B385="","",IF(ISERROR(MATCH($J385,SorP!$B$1:$B$6226,0)),"",INDIRECT("'SorP'!$A$"&amp;MATCH($S385&amp;$J385,SorP!C:C,0))))</f>
        <v/>
      </c>
      <c r="U385" s="168"/>
      <c r="V385" s="169" t="e">
        <f>IF(C385="",NA(),MATCH($B385&amp;$C385,'Smelter Look-up'!$J:$J,0))</f>
        <v>#N/A</v>
      </c>
      <c r="X385" s="170">
        <f t="shared" ca="1" si="42"/>
        <v>0</v>
      </c>
      <c r="AB385" s="314" t="str">
        <f t="shared" si="41"/>
        <v/>
      </c>
    </row>
    <row r="386" spans="1:28" s="170" customFormat="1" ht="20.25">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43"/>
        <v/>
      </c>
      <c r="T386" s="155" t="str">
        <f ca="1">IF(B386="","",IF(ISERROR(MATCH($J386,SorP!$B$1:$B$6226,0)),"",INDIRECT("'SorP'!$A$"&amp;MATCH($S386&amp;$J386,SorP!C:C,0))))</f>
        <v/>
      </c>
      <c r="U386" s="168"/>
      <c r="V386" s="169" t="e">
        <f>IF(C386="",NA(),MATCH($B386&amp;$C386,'Smelter Look-up'!$J:$J,0))</f>
        <v>#N/A</v>
      </c>
      <c r="X386" s="170">
        <f t="shared" ca="1" si="42"/>
        <v>0</v>
      </c>
      <c r="AB386" s="314" t="str">
        <f t="shared" ref="AB386:AB449" si="44">IF(C386="","",B386)</f>
        <v/>
      </c>
    </row>
    <row r="387" spans="1:28" s="170" customFormat="1" ht="20.25">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43"/>
        <v/>
      </c>
      <c r="T387" s="155" t="str">
        <f ca="1">IF(B387="","",IF(ISERROR(MATCH($J387,SorP!$B$1:$B$6226,0)),"",INDIRECT("'SorP'!$A$"&amp;MATCH($S387&amp;$J387,SorP!C:C,0))))</f>
        <v/>
      </c>
      <c r="U387" s="168"/>
      <c r="V387" s="169" t="e">
        <f>IF(C387="",NA(),MATCH($B387&amp;$C387,'Smelter Look-up'!$J:$J,0))</f>
        <v>#N/A</v>
      </c>
      <c r="X387" s="170">
        <f t="shared" ca="1" si="42"/>
        <v>0</v>
      </c>
      <c r="AB387" s="314" t="str">
        <f t="shared" si="44"/>
        <v/>
      </c>
    </row>
    <row r="388" spans="1:28" s="170" customFormat="1" ht="20.25">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43"/>
        <v/>
      </c>
      <c r="T388" s="155" t="str">
        <f ca="1">IF(B388="","",IF(ISERROR(MATCH($J388,SorP!$B$1:$B$6226,0)),"",INDIRECT("'SorP'!$A$"&amp;MATCH($S388&amp;$J388,SorP!C:C,0))))</f>
        <v/>
      </c>
      <c r="U388" s="168"/>
      <c r="V388" s="169" t="e">
        <f>IF(C388="",NA(),MATCH($B388&amp;$C388,'Smelter Look-up'!$J:$J,0))</f>
        <v>#N/A</v>
      </c>
      <c r="X388" s="170">
        <f t="shared" ca="1" si="42"/>
        <v>0</v>
      </c>
      <c r="AB388" s="314" t="str">
        <f t="shared" si="44"/>
        <v/>
      </c>
    </row>
    <row r="389" spans="1:28" s="170" customFormat="1" ht="20.25">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43"/>
        <v/>
      </c>
      <c r="T389" s="155" t="str">
        <f ca="1">IF(B389="","",IF(ISERROR(MATCH($J389,SorP!$B$1:$B$6226,0)),"",INDIRECT("'SorP'!$A$"&amp;MATCH($S389&amp;$J389,SorP!C:C,0))))</f>
        <v/>
      </c>
      <c r="U389" s="168"/>
      <c r="V389" s="169" t="e">
        <f>IF(C389="",NA(),MATCH($B389&amp;$C389,'Smelter Look-up'!$J:$J,0))</f>
        <v>#N/A</v>
      </c>
      <c r="X389" s="170">
        <f t="shared" ca="1" si="42"/>
        <v>0</v>
      </c>
      <c r="AB389" s="314" t="str">
        <f t="shared" si="44"/>
        <v/>
      </c>
    </row>
    <row r="390" spans="1:28" s="170" customFormat="1" ht="20.25">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43"/>
        <v/>
      </c>
      <c r="T390" s="155" t="str">
        <f ca="1">IF(B390="","",IF(ISERROR(MATCH($J390,SorP!$B$1:$B$6226,0)),"",INDIRECT("'SorP'!$A$"&amp;MATCH($S390&amp;$J390,SorP!C:C,0))))</f>
        <v/>
      </c>
      <c r="U390" s="168"/>
      <c r="V390" s="169" t="e">
        <f>IF(C390="",NA(),MATCH($B390&amp;$C390,'Smelter Look-up'!$J:$J,0))</f>
        <v>#N/A</v>
      </c>
      <c r="X390" s="170">
        <f t="shared" ca="1" si="42"/>
        <v>0</v>
      </c>
      <c r="AB390" s="314" t="str">
        <f t="shared" si="44"/>
        <v/>
      </c>
    </row>
    <row r="391" spans="1:28" s="170" customFormat="1" ht="20.25">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43"/>
        <v/>
      </c>
      <c r="T391" s="155" t="str">
        <f ca="1">IF(B391="","",IF(ISERROR(MATCH($J391,SorP!$B$1:$B$6226,0)),"",INDIRECT("'SorP'!$A$"&amp;MATCH($S391&amp;$J391,SorP!C:C,0))))</f>
        <v/>
      </c>
      <c r="U391" s="168"/>
      <c r="V391" s="169" t="e">
        <f>IF(C391="",NA(),MATCH($B391&amp;$C391,'Smelter Look-up'!$J:$J,0))</f>
        <v>#N/A</v>
      </c>
      <c r="X391" s="170">
        <f t="shared" ca="1" si="42"/>
        <v>0</v>
      </c>
      <c r="AB391" s="314" t="str">
        <f t="shared" si="44"/>
        <v/>
      </c>
    </row>
    <row r="392" spans="1:28" s="170" customFormat="1" ht="20.25">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43"/>
        <v/>
      </c>
      <c r="T392" s="155" t="str">
        <f ca="1">IF(B392="","",IF(ISERROR(MATCH($J392,SorP!$B$1:$B$6226,0)),"",INDIRECT("'SorP'!$A$"&amp;MATCH($S392&amp;$J392,SorP!C:C,0))))</f>
        <v/>
      </c>
      <c r="U392" s="168"/>
      <c r="V392" s="169" t="e">
        <f>IF(C392="",NA(),MATCH($B392&amp;$C392,'Smelter Look-up'!$J:$J,0))</f>
        <v>#N/A</v>
      </c>
      <c r="X392" s="170">
        <f t="shared" ca="1" si="42"/>
        <v>0</v>
      </c>
      <c r="AB392" s="314" t="str">
        <f t="shared" si="44"/>
        <v/>
      </c>
    </row>
    <row r="393" spans="1:28" s="170" customFormat="1" ht="20.25">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43"/>
        <v/>
      </c>
      <c r="T393" s="155" t="str">
        <f ca="1">IF(B393="","",IF(ISERROR(MATCH($J393,SorP!$B$1:$B$6226,0)),"",INDIRECT("'SorP'!$A$"&amp;MATCH($S393&amp;$J393,SorP!C:C,0))))</f>
        <v/>
      </c>
      <c r="U393" s="168"/>
      <c r="V393" s="169" t="e">
        <f>IF(C393="",NA(),MATCH($B393&amp;$C393,'Smelter Look-up'!$J:$J,0))</f>
        <v>#N/A</v>
      </c>
      <c r="X393" s="170">
        <f t="shared" ca="1" si="42"/>
        <v>0</v>
      </c>
      <c r="AB393" s="314" t="str">
        <f t="shared" si="44"/>
        <v/>
      </c>
    </row>
    <row r="394" spans="1:28" s="170" customFormat="1" ht="20.25">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43"/>
        <v/>
      </c>
      <c r="T394" s="155" t="str">
        <f ca="1">IF(B394="","",IF(ISERROR(MATCH($J394,SorP!$B$1:$B$6226,0)),"",INDIRECT("'SorP'!$A$"&amp;MATCH($S394&amp;$J394,SorP!C:C,0))))</f>
        <v/>
      </c>
      <c r="U394" s="168"/>
      <c r="V394" s="169" t="e">
        <f>IF(C394="",NA(),MATCH($B394&amp;$C394,'Smelter Look-up'!$J:$J,0))</f>
        <v>#N/A</v>
      </c>
      <c r="X394" s="170">
        <f t="shared" ca="1" si="42"/>
        <v>0</v>
      </c>
      <c r="AB394" s="314" t="str">
        <f t="shared" si="44"/>
        <v/>
      </c>
    </row>
    <row r="395" spans="1:28" s="170" customFormat="1" ht="20.25">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43"/>
        <v/>
      </c>
      <c r="T395" s="155" t="str">
        <f ca="1">IF(B395="","",IF(ISERROR(MATCH($J395,SorP!$B$1:$B$6226,0)),"",INDIRECT("'SorP'!$A$"&amp;MATCH($S395&amp;$J395,SorP!C:C,0))))</f>
        <v/>
      </c>
      <c r="U395" s="168"/>
      <c r="V395" s="169" t="e">
        <f>IF(C395="",NA(),MATCH($B395&amp;$C395,'Smelter Look-up'!$J:$J,0))</f>
        <v>#N/A</v>
      </c>
      <c r="X395" s="170">
        <f t="shared" ca="1" si="42"/>
        <v>0</v>
      </c>
      <c r="AB395" s="314" t="str">
        <f t="shared" si="44"/>
        <v/>
      </c>
    </row>
    <row r="396" spans="1:28" s="170" customFormat="1" ht="20.25">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43"/>
        <v/>
      </c>
      <c r="T396" s="155" t="str">
        <f ca="1">IF(B396="","",IF(ISERROR(MATCH($J396,SorP!$B$1:$B$6226,0)),"",INDIRECT("'SorP'!$A$"&amp;MATCH($S396&amp;$J396,SorP!C:C,0))))</f>
        <v/>
      </c>
      <c r="U396" s="168"/>
      <c r="V396" s="169" t="e">
        <f>IF(C396="",NA(),MATCH($B396&amp;$C396,'Smelter Look-up'!$J:$J,0))</f>
        <v>#N/A</v>
      </c>
      <c r="X396" s="170">
        <f t="shared" ca="1" si="42"/>
        <v>0</v>
      </c>
      <c r="AB396" s="314" t="str">
        <f t="shared" si="44"/>
        <v/>
      </c>
    </row>
    <row r="397" spans="1:28" s="170" customFormat="1" ht="20.25">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43"/>
        <v/>
      </c>
      <c r="T397" s="155" t="str">
        <f ca="1">IF(B397="","",IF(ISERROR(MATCH($J397,SorP!$B$1:$B$6226,0)),"",INDIRECT("'SorP'!$A$"&amp;MATCH($S397&amp;$J397,SorP!C:C,0))))</f>
        <v/>
      </c>
      <c r="U397" s="168"/>
      <c r="V397" s="169" t="e">
        <f>IF(C397="",NA(),MATCH($B397&amp;$C397,'Smelter Look-up'!$J:$J,0))</f>
        <v>#N/A</v>
      </c>
      <c r="X397" s="170">
        <f t="shared" ca="1" si="42"/>
        <v>0</v>
      </c>
      <c r="AB397" s="314" t="str">
        <f t="shared" si="44"/>
        <v/>
      </c>
    </row>
    <row r="398" spans="1:28" s="170" customFormat="1" ht="20.25">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43"/>
        <v/>
      </c>
      <c r="T398" s="155" t="str">
        <f ca="1">IF(B398="","",IF(ISERROR(MATCH($J398,SorP!$B$1:$B$6226,0)),"",INDIRECT("'SorP'!$A$"&amp;MATCH($S398&amp;$J398,SorP!C:C,0))))</f>
        <v/>
      </c>
      <c r="U398" s="168"/>
      <c r="V398" s="169" t="e">
        <f>IF(C398="",NA(),MATCH($B398&amp;$C398,'Smelter Look-up'!$J:$J,0))</f>
        <v>#N/A</v>
      </c>
      <c r="X398" s="170">
        <f t="shared" ca="1" si="42"/>
        <v>0</v>
      </c>
      <c r="AB398" s="314" t="str">
        <f t="shared" si="44"/>
        <v/>
      </c>
    </row>
    <row r="399" spans="1:28" s="170" customFormat="1" ht="20.25">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43"/>
        <v/>
      </c>
      <c r="T399" s="155" t="str">
        <f ca="1">IF(B399="","",IF(ISERROR(MATCH($J399,SorP!$B$1:$B$6226,0)),"",INDIRECT("'SorP'!$A$"&amp;MATCH($S399&amp;$J399,SorP!C:C,0))))</f>
        <v/>
      </c>
      <c r="U399" s="168"/>
      <c r="V399" s="169" t="e">
        <f>IF(C399="",NA(),MATCH($B399&amp;$C399,'Smelter Look-up'!$J:$J,0))</f>
        <v>#N/A</v>
      </c>
      <c r="X399" s="170">
        <f t="shared" ca="1" si="42"/>
        <v>0</v>
      </c>
      <c r="AB399" s="314" t="str">
        <f t="shared" si="44"/>
        <v/>
      </c>
    </row>
    <row r="400" spans="1:28" s="170" customFormat="1" ht="20.25">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43"/>
        <v/>
      </c>
      <c r="T400" s="155" t="str">
        <f ca="1">IF(B400="","",IF(ISERROR(MATCH($J400,SorP!$B$1:$B$6226,0)),"",INDIRECT("'SorP'!$A$"&amp;MATCH($S400&amp;$J400,SorP!C:C,0))))</f>
        <v/>
      </c>
      <c r="U400" s="168"/>
      <c r="V400" s="169" t="e">
        <f>IF(C400="",NA(),MATCH($B400&amp;$C400,'Smelter Look-up'!$J:$J,0))</f>
        <v>#N/A</v>
      </c>
      <c r="X400" s="170">
        <f t="shared" ca="1" si="42"/>
        <v>0</v>
      </c>
      <c r="AB400" s="314" t="str">
        <f t="shared" si="44"/>
        <v/>
      </c>
    </row>
    <row r="401" spans="1:28" s="170" customFormat="1" ht="20.25">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43"/>
        <v/>
      </c>
      <c r="T401" s="155" t="str">
        <f ca="1">IF(B401="","",IF(ISERROR(MATCH($J401,SorP!$B$1:$B$6226,0)),"",INDIRECT("'SorP'!$A$"&amp;MATCH($S401&amp;$J401,SorP!C:C,0))))</f>
        <v/>
      </c>
      <c r="U401" s="168"/>
      <c r="V401" s="169" t="e">
        <f>IF(C401="",NA(),MATCH($B401&amp;$C401,'Smelter Look-up'!$J:$J,0))</f>
        <v>#N/A</v>
      </c>
      <c r="X401" s="170">
        <f t="shared" ca="1" si="42"/>
        <v>0</v>
      </c>
      <c r="AB401" s="314" t="str">
        <f t="shared" si="44"/>
        <v/>
      </c>
    </row>
    <row r="402" spans="1:28" s="170" customFormat="1" ht="20.25">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43"/>
        <v/>
      </c>
      <c r="T402" s="155" t="str">
        <f ca="1">IF(B402="","",IF(ISERROR(MATCH($J402,SorP!$B$1:$B$6226,0)),"",INDIRECT("'SorP'!$A$"&amp;MATCH($S402&amp;$J402,SorP!C:C,0))))</f>
        <v/>
      </c>
      <c r="U402" s="168"/>
      <c r="V402" s="169" t="e">
        <f>IF(C402="",NA(),MATCH($B402&amp;$C402,'Smelter Look-up'!$J:$J,0))</f>
        <v>#N/A</v>
      </c>
      <c r="X402" s="170">
        <f t="shared" ca="1" si="42"/>
        <v>0</v>
      </c>
      <c r="AB402" s="314" t="str">
        <f t="shared" si="44"/>
        <v/>
      </c>
    </row>
    <row r="403" spans="1:28" s="170" customFormat="1" ht="20.25">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43"/>
        <v/>
      </c>
      <c r="T403" s="155" t="str">
        <f ca="1">IF(B403="","",IF(ISERROR(MATCH($J403,SorP!$B$1:$B$6226,0)),"",INDIRECT("'SorP'!$A$"&amp;MATCH($S403&amp;$J403,SorP!C:C,0))))</f>
        <v/>
      </c>
      <c r="U403" s="168"/>
      <c r="V403" s="169" t="e">
        <f>IF(C403="",NA(),MATCH($B403&amp;$C403,'Smelter Look-up'!$J:$J,0))</f>
        <v>#N/A</v>
      </c>
      <c r="X403" s="170">
        <f t="shared" ca="1" si="42"/>
        <v>0</v>
      </c>
      <c r="AB403" s="314" t="str">
        <f t="shared" si="44"/>
        <v/>
      </c>
    </row>
    <row r="404" spans="1:28" s="170" customFormat="1" ht="20.25">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43"/>
        <v/>
      </c>
      <c r="T404" s="155" t="str">
        <f ca="1">IF(B404="","",IF(ISERROR(MATCH($J404,SorP!$B$1:$B$6226,0)),"",INDIRECT("'SorP'!$A$"&amp;MATCH($S404&amp;$J404,SorP!C:C,0))))</f>
        <v/>
      </c>
      <c r="U404" s="168"/>
      <c r="V404" s="169" t="e">
        <f>IF(C404="",NA(),MATCH($B404&amp;$C404,'Smelter Look-up'!$J:$J,0))</f>
        <v>#N/A</v>
      </c>
      <c r="X404" s="170">
        <f t="shared" ca="1" si="42"/>
        <v>0</v>
      </c>
      <c r="AB404" s="314" t="str">
        <f t="shared" si="44"/>
        <v/>
      </c>
    </row>
    <row r="405" spans="1:28" s="170" customFormat="1" ht="20.25">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43"/>
        <v/>
      </c>
      <c r="T405" s="155" t="str">
        <f ca="1">IF(B405="","",IF(ISERROR(MATCH($J405,SorP!$B$1:$B$6226,0)),"",INDIRECT("'SorP'!$A$"&amp;MATCH($S405&amp;$J405,SorP!C:C,0))))</f>
        <v/>
      </c>
      <c r="U405" s="168"/>
      <c r="V405" s="169" t="e">
        <f>IF(C405="",NA(),MATCH($B405&amp;$C405,'Smelter Look-up'!$J:$J,0))</f>
        <v>#N/A</v>
      </c>
      <c r="X405" s="170">
        <f t="shared" ca="1" si="42"/>
        <v>0</v>
      </c>
      <c r="AB405" s="314" t="str">
        <f t="shared" si="44"/>
        <v/>
      </c>
    </row>
    <row r="406" spans="1:28" s="170" customFormat="1" ht="20.25">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43"/>
        <v/>
      </c>
      <c r="T406" s="155" t="str">
        <f ca="1">IF(B406="","",IF(ISERROR(MATCH($J406,SorP!$B$1:$B$6226,0)),"",INDIRECT("'SorP'!$A$"&amp;MATCH($S406&amp;$J406,SorP!C:C,0))))</f>
        <v/>
      </c>
      <c r="U406" s="168"/>
      <c r="V406" s="169" t="e">
        <f>IF(C406="",NA(),MATCH($B406&amp;$C406,'Smelter Look-up'!$J:$J,0))</f>
        <v>#N/A</v>
      </c>
      <c r="X406" s="170">
        <f t="shared" ca="1" si="42"/>
        <v>0</v>
      </c>
      <c r="AB406" s="314" t="str">
        <f t="shared" si="44"/>
        <v/>
      </c>
    </row>
    <row r="407" spans="1:28" s="170" customFormat="1" ht="20.25">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43"/>
        <v/>
      </c>
      <c r="T407" s="155" t="str">
        <f ca="1">IF(B407="","",IF(ISERROR(MATCH($J407,SorP!$B$1:$B$6226,0)),"",INDIRECT("'SorP'!$A$"&amp;MATCH($S407&amp;$J407,SorP!C:C,0))))</f>
        <v/>
      </c>
      <c r="U407" s="168"/>
      <c r="V407" s="169" t="e">
        <f>IF(C407="",NA(),MATCH($B407&amp;$C407,'Smelter Look-up'!$J:$J,0))</f>
        <v>#N/A</v>
      </c>
      <c r="X407" s="170">
        <f t="shared" ca="1" si="42"/>
        <v>0</v>
      </c>
      <c r="AB407" s="314" t="str">
        <f t="shared" si="44"/>
        <v/>
      </c>
    </row>
    <row r="408" spans="1:28" s="170" customFormat="1" ht="20.25">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43"/>
        <v/>
      </c>
      <c r="T408" s="155" t="str">
        <f ca="1">IF(B408="","",IF(ISERROR(MATCH($J408,SorP!$B$1:$B$6226,0)),"",INDIRECT("'SorP'!$A$"&amp;MATCH($S408&amp;$J408,SorP!C:C,0))))</f>
        <v/>
      </c>
      <c r="U408" s="168"/>
      <c r="V408" s="169" t="e">
        <f>IF(C408="",NA(),MATCH($B408&amp;$C408,'Smelter Look-up'!$J:$J,0))</f>
        <v>#N/A</v>
      </c>
      <c r="X408" s="170">
        <f t="shared" ca="1" si="42"/>
        <v>0</v>
      </c>
      <c r="AB408" s="314" t="str">
        <f t="shared" si="44"/>
        <v/>
      </c>
    </row>
    <row r="409" spans="1:28" s="170" customFormat="1" ht="20.25">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43"/>
        <v/>
      </c>
      <c r="T409" s="155" t="str">
        <f ca="1">IF(B409="","",IF(ISERROR(MATCH($J409,SorP!$B$1:$B$6226,0)),"",INDIRECT("'SorP'!$A$"&amp;MATCH($S409&amp;$J409,SorP!C:C,0))))</f>
        <v/>
      </c>
      <c r="U409" s="168"/>
      <c r="V409" s="169" t="e">
        <f>IF(C409="",NA(),MATCH($B409&amp;$C409,'Smelter Look-up'!$J:$J,0))</f>
        <v>#N/A</v>
      </c>
      <c r="X409" s="170">
        <f t="shared" ca="1" si="42"/>
        <v>0</v>
      </c>
      <c r="AB409" s="314" t="str">
        <f t="shared" si="44"/>
        <v/>
      </c>
    </row>
    <row r="410" spans="1:28" s="170" customFormat="1" ht="20.25">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43"/>
        <v/>
      </c>
      <c r="T410" s="155" t="str">
        <f ca="1">IF(B410="","",IF(ISERROR(MATCH($J410,SorP!$B$1:$B$6226,0)),"",INDIRECT("'SorP'!$A$"&amp;MATCH($S410&amp;$J410,SorP!C:C,0))))</f>
        <v/>
      </c>
      <c r="U410" s="168"/>
      <c r="V410" s="169" t="e">
        <f>IF(C410="",NA(),MATCH($B410&amp;$C410,'Smelter Look-up'!$J:$J,0))</f>
        <v>#N/A</v>
      </c>
      <c r="X410" s="170">
        <f t="shared" ca="1" si="42"/>
        <v>0</v>
      </c>
      <c r="AB410" s="314" t="str">
        <f t="shared" si="44"/>
        <v/>
      </c>
    </row>
    <row r="411" spans="1:28" s="170" customFormat="1" ht="20.25">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43"/>
        <v/>
      </c>
      <c r="T411" s="155" t="str">
        <f ca="1">IF(B411="","",IF(ISERROR(MATCH($J411,SorP!$B$1:$B$6226,0)),"",INDIRECT("'SorP'!$A$"&amp;MATCH($S411&amp;$J411,SorP!C:C,0))))</f>
        <v/>
      </c>
      <c r="U411" s="168"/>
      <c r="V411" s="169" t="e">
        <f>IF(C411="",NA(),MATCH($B411&amp;$C411,'Smelter Look-up'!$J:$J,0))</f>
        <v>#N/A</v>
      </c>
      <c r="X411" s="170">
        <f t="shared" ca="1" si="42"/>
        <v>0</v>
      </c>
      <c r="AB411" s="314" t="str">
        <f t="shared" si="44"/>
        <v/>
      </c>
    </row>
    <row r="412" spans="1:28" s="170" customFormat="1" ht="20.25">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43"/>
        <v/>
      </c>
      <c r="T412" s="155" t="str">
        <f ca="1">IF(B412="","",IF(ISERROR(MATCH($J412,SorP!$B$1:$B$6226,0)),"",INDIRECT("'SorP'!$A$"&amp;MATCH($S412&amp;$J412,SorP!C:C,0))))</f>
        <v/>
      </c>
      <c r="U412" s="168"/>
      <c r="V412" s="169" t="e">
        <f>IF(C412="",NA(),MATCH($B412&amp;$C412,'Smelter Look-up'!$J:$J,0))</f>
        <v>#N/A</v>
      </c>
      <c r="X412" s="170">
        <f t="shared" ca="1" si="42"/>
        <v>0</v>
      </c>
      <c r="AB412" s="314" t="str">
        <f t="shared" si="44"/>
        <v/>
      </c>
    </row>
    <row r="413" spans="1:28" s="170" customFormat="1" ht="20.25">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43"/>
        <v/>
      </c>
      <c r="T413" s="155" t="str">
        <f ca="1">IF(B413="","",IF(ISERROR(MATCH($J413,SorP!$B$1:$B$6226,0)),"",INDIRECT("'SorP'!$A$"&amp;MATCH($S413&amp;$J413,SorP!C:C,0))))</f>
        <v/>
      </c>
      <c r="U413" s="168"/>
      <c r="V413" s="169" t="e">
        <f>IF(C413="",NA(),MATCH($B413&amp;$C413,'Smelter Look-up'!$J:$J,0))</f>
        <v>#N/A</v>
      </c>
      <c r="X413" s="170">
        <f t="shared" ca="1" si="42"/>
        <v>0</v>
      </c>
      <c r="AB413" s="314" t="str">
        <f t="shared" si="44"/>
        <v/>
      </c>
    </row>
    <row r="414" spans="1:28" s="170" customFormat="1" ht="20.25">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43"/>
        <v/>
      </c>
      <c r="T414" s="155" t="str">
        <f ca="1">IF(B414="","",IF(ISERROR(MATCH($J414,SorP!$B$1:$B$6226,0)),"",INDIRECT("'SorP'!$A$"&amp;MATCH($S414&amp;$J414,SorP!C:C,0))))</f>
        <v/>
      </c>
      <c r="U414" s="168"/>
      <c r="V414" s="169" t="e">
        <f>IF(C414="",NA(),MATCH($B414&amp;$C414,'Smelter Look-up'!$J:$J,0))</f>
        <v>#N/A</v>
      </c>
      <c r="X414" s="170">
        <f t="shared" ca="1" si="42"/>
        <v>0</v>
      </c>
      <c r="AB414" s="314" t="str">
        <f t="shared" si="44"/>
        <v/>
      </c>
    </row>
    <row r="415" spans="1:28" s="170" customFormat="1" ht="20.25">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43"/>
        <v/>
      </c>
      <c r="T415" s="155" t="str">
        <f ca="1">IF(B415="","",IF(ISERROR(MATCH($J415,SorP!$B$1:$B$6226,0)),"",INDIRECT("'SorP'!$A$"&amp;MATCH($S415&amp;$J415,SorP!C:C,0))))</f>
        <v/>
      </c>
      <c r="U415" s="168"/>
      <c r="V415" s="169" t="e">
        <f>IF(C415="",NA(),MATCH($B415&amp;$C415,'Smelter Look-up'!$J:$J,0))</f>
        <v>#N/A</v>
      </c>
      <c r="X415" s="170">
        <f t="shared" ca="1" si="42"/>
        <v>0</v>
      </c>
      <c r="AB415" s="314" t="str">
        <f t="shared" si="44"/>
        <v/>
      </c>
    </row>
    <row r="416" spans="1:28" s="170" customFormat="1" ht="20.25">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43"/>
        <v/>
      </c>
      <c r="T416" s="155" t="str">
        <f ca="1">IF(B416="","",IF(ISERROR(MATCH($J416,SorP!$B$1:$B$6226,0)),"",INDIRECT("'SorP'!$A$"&amp;MATCH($S416&amp;$J416,SorP!C:C,0))))</f>
        <v/>
      </c>
      <c r="U416" s="168"/>
      <c r="V416" s="169" t="e">
        <f>IF(C416="",NA(),MATCH($B416&amp;$C416,'Smelter Look-up'!$J:$J,0))</f>
        <v>#N/A</v>
      </c>
      <c r="X416" s="170">
        <f t="shared" ca="1" si="42"/>
        <v>0</v>
      </c>
      <c r="AB416" s="314" t="str">
        <f t="shared" si="44"/>
        <v/>
      </c>
    </row>
    <row r="417" spans="1:28" s="170" customFormat="1" ht="20.25">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43"/>
        <v/>
      </c>
      <c r="T417" s="155" t="str">
        <f ca="1">IF(B417="","",IF(ISERROR(MATCH($J417,SorP!$B$1:$B$6226,0)),"",INDIRECT("'SorP'!$A$"&amp;MATCH($S417&amp;$J417,SorP!C:C,0))))</f>
        <v/>
      </c>
      <c r="U417" s="168"/>
      <c r="V417" s="169" t="e">
        <f>IF(C417="",NA(),MATCH($B417&amp;$C417,'Smelter Look-up'!$J:$J,0))</f>
        <v>#N/A</v>
      </c>
      <c r="X417" s="170">
        <f t="shared" ca="1" si="42"/>
        <v>0</v>
      </c>
      <c r="AB417" s="314" t="str">
        <f t="shared" si="44"/>
        <v/>
      </c>
    </row>
    <row r="418" spans="1:28" s="170" customFormat="1" ht="20.25">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43"/>
        <v/>
      </c>
      <c r="T418" s="155" t="str">
        <f ca="1">IF(B418="","",IF(ISERROR(MATCH($J418,SorP!$B$1:$B$6226,0)),"",INDIRECT("'SorP'!$A$"&amp;MATCH($S418&amp;$J418,SorP!C:C,0))))</f>
        <v/>
      </c>
      <c r="U418" s="168"/>
      <c r="V418" s="169" t="e">
        <f>IF(C418="",NA(),MATCH($B418&amp;$C418,'Smelter Look-up'!$J:$J,0))</f>
        <v>#N/A</v>
      </c>
      <c r="X418" s="170">
        <f t="shared" ca="1" si="42"/>
        <v>0</v>
      </c>
      <c r="AB418" s="314" t="str">
        <f t="shared" si="44"/>
        <v/>
      </c>
    </row>
    <row r="419" spans="1:28" s="170" customFormat="1" ht="20.25">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43"/>
        <v/>
      </c>
      <c r="T419" s="155" t="str">
        <f ca="1">IF(B419="","",IF(ISERROR(MATCH($J419,SorP!$B$1:$B$6226,0)),"",INDIRECT("'SorP'!$A$"&amp;MATCH($S419&amp;$J419,SorP!C:C,0))))</f>
        <v/>
      </c>
      <c r="U419" s="168"/>
      <c r="V419" s="169" t="e">
        <f>IF(C419="",NA(),MATCH($B419&amp;$C419,'Smelter Look-up'!$J:$J,0))</f>
        <v>#N/A</v>
      </c>
      <c r="X419" s="170">
        <f t="shared" ca="1" si="42"/>
        <v>0</v>
      </c>
      <c r="AB419" s="314" t="str">
        <f t="shared" si="44"/>
        <v/>
      </c>
    </row>
    <row r="420" spans="1:28" s="170" customFormat="1" ht="20.25">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43"/>
        <v/>
      </c>
      <c r="T420" s="155" t="str">
        <f ca="1">IF(B420="","",IF(ISERROR(MATCH($J420,SorP!$B$1:$B$6226,0)),"",INDIRECT("'SorP'!$A$"&amp;MATCH($S420&amp;$J420,SorP!C:C,0))))</f>
        <v/>
      </c>
      <c r="U420" s="168"/>
      <c r="V420" s="169" t="e">
        <f>IF(C420="",NA(),MATCH($B420&amp;$C420,'Smelter Look-up'!$J:$J,0))</f>
        <v>#N/A</v>
      </c>
      <c r="X420" s="170">
        <f t="shared" ca="1" si="42"/>
        <v>0</v>
      </c>
      <c r="AB420" s="314" t="str">
        <f t="shared" si="44"/>
        <v/>
      </c>
    </row>
    <row r="421" spans="1:28" s="170" customFormat="1" ht="20.25">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43"/>
        <v/>
      </c>
      <c r="T421" s="155" t="str">
        <f ca="1">IF(B421="","",IF(ISERROR(MATCH($J421,SorP!$B$1:$B$6226,0)),"",INDIRECT("'SorP'!$A$"&amp;MATCH($S421&amp;$J421,SorP!C:C,0))))</f>
        <v/>
      </c>
      <c r="U421" s="168"/>
      <c r="V421" s="169" t="e">
        <f>IF(C421="",NA(),MATCH($B421&amp;$C421,'Smelter Look-up'!$J:$J,0))</f>
        <v>#N/A</v>
      </c>
      <c r="X421" s="170">
        <f t="shared" ca="1" si="42"/>
        <v>0</v>
      </c>
      <c r="AB421" s="314" t="str">
        <f t="shared" si="44"/>
        <v/>
      </c>
    </row>
    <row r="422" spans="1:28" s="170" customFormat="1" ht="20.25">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43"/>
        <v/>
      </c>
      <c r="T422" s="155" t="str">
        <f ca="1">IF(B422="","",IF(ISERROR(MATCH($J422,SorP!$B$1:$B$6226,0)),"",INDIRECT("'SorP'!$A$"&amp;MATCH($S422&amp;$J422,SorP!C:C,0))))</f>
        <v/>
      </c>
      <c r="U422" s="168"/>
      <c r="V422" s="169" t="e">
        <f>IF(C422="",NA(),MATCH($B422&amp;$C422,'Smelter Look-up'!$J:$J,0))</f>
        <v>#N/A</v>
      </c>
      <c r="X422" s="170">
        <f t="shared" ca="1" si="42"/>
        <v>0</v>
      </c>
      <c r="AB422" s="314" t="str">
        <f t="shared" si="44"/>
        <v/>
      </c>
    </row>
    <row r="423" spans="1:28" s="170" customFormat="1" ht="20.25">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43"/>
        <v/>
      </c>
      <c r="T423" s="155" t="str">
        <f ca="1">IF(B423="","",IF(ISERROR(MATCH($J423,SorP!$B$1:$B$6226,0)),"",INDIRECT("'SorP'!$A$"&amp;MATCH($S423&amp;$J423,SorP!C:C,0))))</f>
        <v/>
      </c>
      <c r="U423" s="168"/>
      <c r="V423" s="169" t="e">
        <f>IF(C423="",NA(),MATCH($B423&amp;$C423,'Smelter Look-up'!$J:$J,0))</f>
        <v>#N/A</v>
      </c>
      <c r="X423" s="170">
        <f t="shared" ca="1" si="42"/>
        <v>0</v>
      </c>
      <c r="AB423" s="314" t="str">
        <f t="shared" si="44"/>
        <v/>
      </c>
    </row>
    <row r="424" spans="1:28" s="170" customFormat="1" ht="20.25">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43"/>
        <v/>
      </c>
      <c r="T424" s="155" t="str">
        <f ca="1">IF(B424="","",IF(ISERROR(MATCH($J424,SorP!$B$1:$B$6226,0)),"",INDIRECT("'SorP'!$A$"&amp;MATCH($S424&amp;$J424,SorP!C:C,0))))</f>
        <v/>
      </c>
      <c r="U424" s="168"/>
      <c r="V424" s="169" t="e">
        <f>IF(C424="",NA(),MATCH($B424&amp;$C424,'Smelter Look-up'!$J:$J,0))</f>
        <v>#N/A</v>
      </c>
      <c r="X424" s="170">
        <f t="shared" ca="1" si="42"/>
        <v>0</v>
      </c>
      <c r="AB424" s="314" t="str">
        <f t="shared" si="44"/>
        <v/>
      </c>
    </row>
    <row r="425" spans="1:28" s="170" customFormat="1" ht="20.25">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43"/>
        <v/>
      </c>
      <c r="T425" s="155" t="str">
        <f ca="1">IF(B425="","",IF(ISERROR(MATCH($J425,SorP!$B$1:$B$6226,0)),"",INDIRECT("'SorP'!$A$"&amp;MATCH($S425&amp;$J425,SorP!C:C,0))))</f>
        <v/>
      </c>
      <c r="U425" s="168"/>
      <c r="V425" s="169" t="e">
        <f>IF(C425="",NA(),MATCH($B425&amp;$C425,'Smelter Look-up'!$J:$J,0))</f>
        <v>#N/A</v>
      </c>
      <c r="X425" s="170">
        <f t="shared" ca="1" si="42"/>
        <v>0</v>
      </c>
      <c r="AB425" s="314" t="str">
        <f t="shared" si="44"/>
        <v/>
      </c>
    </row>
    <row r="426" spans="1:28" s="170" customFormat="1" ht="20.25">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43"/>
        <v/>
      </c>
      <c r="T426" s="155" t="str">
        <f ca="1">IF(B426="","",IF(ISERROR(MATCH($J426,SorP!$B$1:$B$6226,0)),"",INDIRECT("'SorP'!$A$"&amp;MATCH($S426&amp;$J426,SorP!C:C,0))))</f>
        <v/>
      </c>
      <c r="U426" s="168"/>
      <c r="V426" s="169" t="e">
        <f>IF(C426="",NA(),MATCH($B426&amp;$C426,'Smelter Look-up'!$J:$J,0))</f>
        <v>#N/A</v>
      </c>
      <c r="X426" s="170">
        <f t="shared" ca="1" si="42"/>
        <v>0</v>
      </c>
      <c r="AB426" s="314" t="str">
        <f t="shared" si="44"/>
        <v/>
      </c>
    </row>
    <row r="427" spans="1:28" s="170" customFormat="1" ht="20.25">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43"/>
        <v/>
      </c>
      <c r="T427" s="155" t="str">
        <f ca="1">IF(B427="","",IF(ISERROR(MATCH($J427,SorP!$B$1:$B$6226,0)),"",INDIRECT("'SorP'!$A$"&amp;MATCH($S427&amp;$J427,SorP!C:C,0))))</f>
        <v/>
      </c>
      <c r="U427" s="168"/>
      <c r="V427" s="169" t="e">
        <f>IF(C427="",NA(),MATCH($B427&amp;$C427,'Smelter Look-up'!$J:$J,0))</f>
        <v>#N/A</v>
      </c>
      <c r="X427" s="170">
        <f t="shared" ca="1" si="42"/>
        <v>0</v>
      </c>
      <c r="AB427" s="314" t="str">
        <f t="shared" si="44"/>
        <v/>
      </c>
    </row>
    <row r="428" spans="1:28" s="170" customFormat="1" ht="20.25">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43"/>
        <v/>
      </c>
      <c r="T428" s="155" t="str">
        <f ca="1">IF(B428="","",IF(ISERROR(MATCH($J428,SorP!$B$1:$B$6226,0)),"",INDIRECT("'SorP'!$A$"&amp;MATCH($S428&amp;$J428,SorP!C:C,0))))</f>
        <v/>
      </c>
      <c r="U428" s="168"/>
      <c r="V428" s="169" t="e">
        <f>IF(C428="",NA(),MATCH($B428&amp;$C428,'Smelter Look-up'!$J:$J,0))</f>
        <v>#N/A</v>
      </c>
      <c r="X428" s="170">
        <f t="shared" ca="1" si="42"/>
        <v>0</v>
      </c>
      <c r="AB428" s="314" t="str">
        <f t="shared" si="44"/>
        <v/>
      </c>
    </row>
    <row r="429" spans="1:28" s="170" customFormat="1" ht="20.25">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43"/>
        <v/>
      </c>
      <c r="T429" s="155" t="str">
        <f ca="1">IF(B429="","",IF(ISERROR(MATCH($J429,SorP!$B$1:$B$6226,0)),"",INDIRECT("'SorP'!$A$"&amp;MATCH($S429&amp;$J429,SorP!C:C,0))))</f>
        <v/>
      </c>
      <c r="U429" s="168"/>
      <c r="V429" s="169" t="e">
        <f>IF(C429="",NA(),MATCH($B429&amp;$C429,'Smelter Look-up'!$J:$J,0))</f>
        <v>#N/A</v>
      </c>
      <c r="X429" s="170">
        <f t="shared" ca="1" si="42"/>
        <v>0</v>
      </c>
      <c r="AB429" s="314" t="str">
        <f t="shared" si="44"/>
        <v/>
      </c>
    </row>
    <row r="430" spans="1:28" s="170" customFormat="1" ht="20.25">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43"/>
        <v/>
      </c>
      <c r="T430" s="155" t="str">
        <f ca="1">IF(B430="","",IF(ISERROR(MATCH($J430,SorP!$B$1:$B$6226,0)),"",INDIRECT("'SorP'!$A$"&amp;MATCH($S430&amp;$J430,SorP!C:C,0))))</f>
        <v/>
      </c>
      <c r="U430" s="168"/>
      <c r="V430" s="169" t="e">
        <f>IF(C430="",NA(),MATCH($B430&amp;$C430,'Smelter Look-up'!$J:$J,0))</f>
        <v>#N/A</v>
      </c>
      <c r="X430" s="170">
        <f t="shared" ca="1" si="42"/>
        <v>0</v>
      </c>
      <c r="AB430" s="314" t="str">
        <f t="shared" si="44"/>
        <v/>
      </c>
    </row>
    <row r="431" spans="1:28" s="170" customFormat="1" ht="20.25">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43"/>
        <v/>
      </c>
      <c r="T431" s="155" t="str">
        <f ca="1">IF(B431="","",IF(ISERROR(MATCH($J431,SorP!$B$1:$B$6226,0)),"",INDIRECT("'SorP'!$A$"&amp;MATCH($S431&amp;$J431,SorP!C:C,0))))</f>
        <v/>
      </c>
      <c r="U431" s="168"/>
      <c r="V431" s="169" t="e">
        <f>IF(C431="",NA(),MATCH($B431&amp;$C431,'Smelter Look-up'!$J:$J,0))</f>
        <v>#N/A</v>
      </c>
      <c r="X431" s="170">
        <f t="shared" ca="1" si="42"/>
        <v>0</v>
      </c>
      <c r="AB431" s="314" t="str">
        <f t="shared" si="44"/>
        <v/>
      </c>
    </row>
    <row r="432" spans="1:28" s="170" customFormat="1" ht="20.25">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43"/>
        <v/>
      </c>
      <c r="T432" s="155" t="str">
        <f ca="1">IF(B432="","",IF(ISERROR(MATCH($J432,SorP!$B$1:$B$6226,0)),"",INDIRECT("'SorP'!$A$"&amp;MATCH($S432&amp;$J432,SorP!C:C,0))))</f>
        <v/>
      </c>
      <c r="U432" s="168"/>
      <c r="V432" s="169" t="e">
        <f>IF(C432="",NA(),MATCH($B432&amp;$C432,'Smelter Look-up'!$J:$J,0))</f>
        <v>#N/A</v>
      </c>
      <c r="X432" s="170">
        <f t="shared" ca="1" si="42"/>
        <v>0</v>
      </c>
      <c r="AB432" s="314" t="str">
        <f t="shared" si="44"/>
        <v/>
      </c>
    </row>
    <row r="433" spans="1:28" s="170" customFormat="1" ht="20.25">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43"/>
        <v/>
      </c>
      <c r="T433" s="155" t="str">
        <f ca="1">IF(B433="","",IF(ISERROR(MATCH($J433,SorP!$B$1:$B$6226,0)),"",INDIRECT("'SorP'!$A$"&amp;MATCH($S433&amp;$J433,SorP!C:C,0))))</f>
        <v/>
      </c>
      <c r="U433" s="168"/>
      <c r="V433" s="169" t="e">
        <f>IF(C433="",NA(),MATCH($B433&amp;$C433,'Smelter Look-up'!$J:$J,0))</f>
        <v>#N/A</v>
      </c>
      <c r="X433" s="170">
        <f t="shared" ca="1" si="42"/>
        <v>0</v>
      </c>
      <c r="AB433" s="314" t="str">
        <f t="shared" si="44"/>
        <v/>
      </c>
    </row>
    <row r="434" spans="1:28" s="170" customFormat="1" ht="20.25">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43"/>
        <v/>
      </c>
      <c r="T434" s="155" t="str">
        <f ca="1">IF(B434="","",IF(ISERROR(MATCH($J434,SorP!$B$1:$B$6226,0)),"",INDIRECT("'SorP'!$A$"&amp;MATCH($S434&amp;$J434,SorP!C:C,0))))</f>
        <v/>
      </c>
      <c r="U434" s="168"/>
      <c r="V434" s="169" t="e">
        <f>IF(C434="",NA(),MATCH($B434&amp;$C434,'Smelter Look-up'!$J:$J,0))</f>
        <v>#N/A</v>
      </c>
      <c r="X434" s="170">
        <f t="shared" ca="1" si="42"/>
        <v>0</v>
      </c>
      <c r="AB434" s="314" t="str">
        <f t="shared" si="44"/>
        <v/>
      </c>
    </row>
    <row r="435" spans="1:28" s="170" customFormat="1" ht="20.25">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43"/>
        <v/>
      </c>
      <c r="T435" s="155" t="str">
        <f ca="1">IF(B435="","",IF(ISERROR(MATCH($J435,SorP!$B$1:$B$6226,0)),"",INDIRECT("'SorP'!$A$"&amp;MATCH($S435&amp;$J435,SorP!C:C,0))))</f>
        <v/>
      </c>
      <c r="U435" s="168"/>
      <c r="V435" s="169" t="e">
        <f>IF(C435="",NA(),MATCH($B435&amp;$C435,'Smelter Look-up'!$J:$J,0))</f>
        <v>#N/A</v>
      </c>
      <c r="X435" s="170">
        <f t="shared" ca="1" si="42"/>
        <v>0</v>
      </c>
      <c r="AB435" s="314" t="str">
        <f t="shared" si="44"/>
        <v/>
      </c>
    </row>
    <row r="436" spans="1:28" s="170" customFormat="1" ht="20.25">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43"/>
        <v/>
      </c>
      <c r="T436" s="155" t="str">
        <f ca="1">IF(B436="","",IF(ISERROR(MATCH($J436,SorP!$B$1:$B$6226,0)),"",INDIRECT("'SorP'!$A$"&amp;MATCH($S436&amp;$J436,SorP!C:C,0))))</f>
        <v/>
      </c>
      <c r="U436" s="168"/>
      <c r="V436" s="169" t="e">
        <f>IF(C436="",NA(),MATCH($B436&amp;$C436,'Smelter Look-up'!$J:$J,0))</f>
        <v>#N/A</v>
      </c>
      <c r="X436" s="170">
        <f t="shared" ca="1" si="42"/>
        <v>0</v>
      </c>
      <c r="AB436" s="314" t="str">
        <f t="shared" si="44"/>
        <v/>
      </c>
    </row>
    <row r="437" spans="1:28" s="170" customFormat="1" ht="20.25">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43"/>
        <v/>
      </c>
      <c r="T437" s="155" t="str">
        <f ca="1">IF(B437="","",IF(ISERROR(MATCH($J437,SorP!$B$1:$B$6226,0)),"",INDIRECT("'SorP'!$A$"&amp;MATCH($S437&amp;$J437,SorP!C:C,0))))</f>
        <v/>
      </c>
      <c r="U437" s="168"/>
      <c r="V437" s="169" t="e">
        <f>IF(C437="",NA(),MATCH($B437&amp;$C437,'Smelter Look-up'!$J:$J,0))</f>
        <v>#N/A</v>
      </c>
      <c r="X437" s="170">
        <f t="shared" ca="1" si="42"/>
        <v>0</v>
      </c>
      <c r="AB437" s="314" t="str">
        <f t="shared" si="44"/>
        <v/>
      </c>
    </row>
    <row r="438" spans="1:28" s="170" customFormat="1" ht="20.25">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43"/>
        <v/>
      </c>
      <c r="T438" s="155" t="str">
        <f ca="1">IF(B438="","",IF(ISERROR(MATCH($J438,SorP!$B$1:$B$6226,0)),"",INDIRECT("'SorP'!$A$"&amp;MATCH($S438&amp;$J438,SorP!C:C,0))))</f>
        <v/>
      </c>
      <c r="U438" s="168"/>
      <c r="V438" s="169" t="e">
        <f>IF(C438="",NA(),MATCH($B438&amp;$C438,'Smelter Look-up'!$J:$J,0))</f>
        <v>#N/A</v>
      </c>
      <c r="X438" s="170">
        <f t="shared" ca="1" si="42"/>
        <v>0</v>
      </c>
      <c r="AB438" s="314" t="str">
        <f t="shared" si="44"/>
        <v/>
      </c>
    </row>
    <row r="439" spans="1:28" s="170" customFormat="1" ht="20.25">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43"/>
        <v/>
      </c>
      <c r="T439" s="155" t="str">
        <f ca="1">IF(B439="","",IF(ISERROR(MATCH($J439,SorP!$B$1:$B$6226,0)),"",INDIRECT("'SorP'!$A$"&amp;MATCH($S439&amp;$J439,SorP!C:C,0))))</f>
        <v/>
      </c>
      <c r="U439" s="168"/>
      <c r="V439" s="169" t="e">
        <f>IF(C439="",NA(),MATCH($B439&amp;$C439,'Smelter Look-up'!$J:$J,0))</f>
        <v>#N/A</v>
      </c>
      <c r="X439" s="170">
        <f t="shared" ca="1" si="42"/>
        <v>0</v>
      </c>
      <c r="AB439" s="314" t="str">
        <f t="shared" si="44"/>
        <v/>
      </c>
    </row>
    <row r="440" spans="1:28" s="170" customFormat="1" ht="20.25">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43"/>
        <v/>
      </c>
      <c r="T440" s="155" t="str">
        <f ca="1">IF(B440="","",IF(ISERROR(MATCH($J440,SorP!$B$1:$B$6226,0)),"",INDIRECT("'SorP'!$A$"&amp;MATCH($S440&amp;$J440,SorP!C:C,0))))</f>
        <v/>
      </c>
      <c r="U440" s="168"/>
      <c r="V440" s="169" t="e">
        <f>IF(C440="",NA(),MATCH($B440&amp;$C440,'Smelter Look-up'!$J:$J,0))</f>
        <v>#N/A</v>
      </c>
      <c r="X440" s="170">
        <f t="shared" ca="1" si="42"/>
        <v>0</v>
      </c>
      <c r="AB440" s="314" t="str">
        <f t="shared" si="44"/>
        <v/>
      </c>
    </row>
    <row r="441" spans="1:28" s="170" customFormat="1" ht="20.25">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43"/>
        <v/>
      </c>
      <c r="T441" s="155" t="str">
        <f ca="1">IF(B441="","",IF(ISERROR(MATCH($J441,SorP!$B$1:$B$6226,0)),"",INDIRECT("'SorP'!$A$"&amp;MATCH($S441&amp;$J441,SorP!C:C,0))))</f>
        <v/>
      </c>
      <c r="U441" s="168"/>
      <c r="V441" s="169" t="e">
        <f>IF(C441="",NA(),MATCH($B441&amp;$C441,'Smelter Look-up'!$J:$J,0))</f>
        <v>#N/A</v>
      </c>
      <c r="X441" s="170">
        <f t="shared" ca="1" si="42"/>
        <v>0</v>
      </c>
      <c r="AB441" s="314" t="str">
        <f t="shared" si="44"/>
        <v/>
      </c>
    </row>
    <row r="442" spans="1:28" s="170" customFormat="1" ht="20.25">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43"/>
        <v/>
      </c>
      <c r="T442" s="155" t="str">
        <f ca="1">IF(B442="","",IF(ISERROR(MATCH($J442,SorP!$B$1:$B$6226,0)),"",INDIRECT("'SorP'!$A$"&amp;MATCH($S442&amp;$J442,SorP!C:C,0))))</f>
        <v/>
      </c>
      <c r="U442" s="168"/>
      <c r="V442" s="169" t="e">
        <f>IF(C442="",NA(),MATCH($B442&amp;$C442,'Smelter Look-up'!$J:$J,0))</f>
        <v>#N/A</v>
      </c>
      <c r="X442" s="170">
        <f t="shared" ca="1" si="42"/>
        <v>0</v>
      </c>
      <c r="AB442" s="314" t="str">
        <f t="shared" si="44"/>
        <v/>
      </c>
    </row>
    <row r="443" spans="1:28" s="170" customFormat="1" ht="20.25">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43"/>
        <v/>
      </c>
      <c r="T443" s="155" t="str">
        <f ca="1">IF(B443="","",IF(ISERROR(MATCH($J443,SorP!$B$1:$B$6226,0)),"",INDIRECT("'SorP'!$A$"&amp;MATCH($S443&amp;$J443,SorP!C:C,0))))</f>
        <v/>
      </c>
      <c r="U443" s="168"/>
      <c r="V443" s="169" t="e">
        <f>IF(C443="",NA(),MATCH($B443&amp;$C443,'Smelter Look-up'!$J:$J,0))</f>
        <v>#N/A</v>
      </c>
      <c r="X443" s="170">
        <f t="shared" ref="X443:X506" ca="1" si="45">IF(AND(C443="Smelter not listed",OR(LEN(D443)=0,LEN(E443)=0)),1,0)</f>
        <v>0</v>
      </c>
      <c r="AB443" s="314" t="str">
        <f t="shared" si="44"/>
        <v/>
      </c>
    </row>
    <row r="444" spans="1:28" s="170" customFormat="1" ht="20.25">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ref="S444:S507" ca="1" si="46">IF(B444="","",IF(ISERROR(MATCH($E444,CL,0)),"Unknown",INDIRECT("'C'!$A$"&amp;MATCH($E444,CL,0)+1)))</f>
        <v/>
      </c>
      <c r="T444" s="155" t="str">
        <f ca="1">IF(B444="","",IF(ISERROR(MATCH($J444,SorP!$B$1:$B$6226,0)),"",INDIRECT("'SorP'!$A$"&amp;MATCH($S444&amp;$J444,SorP!C:C,0))))</f>
        <v/>
      </c>
      <c r="U444" s="168"/>
      <c r="V444" s="169" t="e">
        <f>IF(C444="",NA(),MATCH($B444&amp;$C444,'Smelter Look-up'!$J:$J,0))</f>
        <v>#N/A</v>
      </c>
      <c r="X444" s="170">
        <f t="shared" ca="1" si="45"/>
        <v>0</v>
      </c>
      <c r="AB444" s="314" t="str">
        <f t="shared" si="44"/>
        <v/>
      </c>
    </row>
    <row r="445" spans="1:28" s="170" customFormat="1" ht="20.25">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46"/>
        <v/>
      </c>
      <c r="T445" s="155" t="str">
        <f ca="1">IF(B445="","",IF(ISERROR(MATCH($J445,SorP!$B$1:$B$6226,0)),"",INDIRECT("'SorP'!$A$"&amp;MATCH($S445&amp;$J445,SorP!C:C,0))))</f>
        <v/>
      </c>
      <c r="U445" s="168"/>
      <c r="V445" s="169" t="e">
        <f>IF(C445="",NA(),MATCH($B445&amp;$C445,'Smelter Look-up'!$J:$J,0))</f>
        <v>#N/A</v>
      </c>
      <c r="X445" s="170">
        <f t="shared" ca="1" si="45"/>
        <v>0</v>
      </c>
      <c r="AB445" s="314" t="str">
        <f t="shared" si="44"/>
        <v/>
      </c>
    </row>
    <row r="446" spans="1:28" s="170" customFormat="1" ht="20.25">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46"/>
        <v/>
      </c>
      <c r="T446" s="155" t="str">
        <f ca="1">IF(B446="","",IF(ISERROR(MATCH($J446,SorP!$B$1:$B$6226,0)),"",INDIRECT("'SorP'!$A$"&amp;MATCH($S446&amp;$J446,SorP!C:C,0))))</f>
        <v/>
      </c>
      <c r="U446" s="168"/>
      <c r="V446" s="169" t="e">
        <f>IF(C446="",NA(),MATCH($B446&amp;$C446,'Smelter Look-up'!$J:$J,0))</f>
        <v>#N/A</v>
      </c>
      <c r="X446" s="170">
        <f t="shared" ca="1" si="45"/>
        <v>0</v>
      </c>
      <c r="AB446" s="314" t="str">
        <f t="shared" si="44"/>
        <v/>
      </c>
    </row>
    <row r="447" spans="1:28" s="170" customFormat="1" ht="20.25">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46"/>
        <v/>
      </c>
      <c r="T447" s="155" t="str">
        <f ca="1">IF(B447="","",IF(ISERROR(MATCH($J447,SorP!$B$1:$B$6226,0)),"",INDIRECT("'SorP'!$A$"&amp;MATCH($S447&amp;$J447,SorP!C:C,0))))</f>
        <v/>
      </c>
      <c r="U447" s="168"/>
      <c r="V447" s="169" t="e">
        <f>IF(C447="",NA(),MATCH($B447&amp;$C447,'Smelter Look-up'!$J:$J,0))</f>
        <v>#N/A</v>
      </c>
      <c r="X447" s="170">
        <f t="shared" ca="1" si="45"/>
        <v>0</v>
      </c>
      <c r="AB447" s="314" t="str">
        <f t="shared" si="44"/>
        <v/>
      </c>
    </row>
    <row r="448" spans="1:28" s="170" customFormat="1" ht="20.25">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ca="1" si="46"/>
        <v/>
      </c>
      <c r="T448" s="155" t="str">
        <f ca="1">IF(B448="","",IF(ISERROR(MATCH($J448,SorP!$B$1:$B$6226,0)),"",INDIRECT("'SorP'!$A$"&amp;MATCH($S448&amp;$J448,SorP!C:C,0))))</f>
        <v/>
      </c>
      <c r="U448" s="168"/>
      <c r="V448" s="169" t="e">
        <f>IF(C448="",NA(),MATCH($B448&amp;$C448,'Smelter Look-up'!$J:$J,0))</f>
        <v>#N/A</v>
      </c>
      <c r="X448" s="170">
        <f t="shared" ca="1" si="45"/>
        <v>0</v>
      </c>
      <c r="AB448" s="314" t="str">
        <f t="shared" si="44"/>
        <v/>
      </c>
    </row>
    <row r="449" spans="1:28" s="170" customFormat="1" ht="20.25">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46"/>
        <v/>
      </c>
      <c r="T449" s="155" t="str">
        <f ca="1">IF(B449="","",IF(ISERROR(MATCH($J449,SorP!$B$1:$B$6226,0)),"",INDIRECT("'SorP'!$A$"&amp;MATCH($S449&amp;$J449,SorP!C:C,0))))</f>
        <v/>
      </c>
      <c r="U449" s="168"/>
      <c r="V449" s="169" t="e">
        <f>IF(C449="",NA(),MATCH($B449&amp;$C449,'Smelter Look-up'!$J:$J,0))</f>
        <v>#N/A</v>
      </c>
      <c r="X449" s="170">
        <f t="shared" ca="1" si="45"/>
        <v>0</v>
      </c>
      <c r="AB449" s="314" t="str">
        <f t="shared" si="44"/>
        <v/>
      </c>
    </row>
    <row r="450" spans="1:28" s="170" customFormat="1" ht="20.25">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46"/>
        <v/>
      </c>
      <c r="T450" s="155" t="str">
        <f ca="1">IF(B450="","",IF(ISERROR(MATCH($J450,SorP!$B$1:$B$6226,0)),"",INDIRECT("'SorP'!$A$"&amp;MATCH($S450&amp;$J450,SorP!C:C,0))))</f>
        <v/>
      </c>
      <c r="U450" s="168"/>
      <c r="V450" s="169" t="e">
        <f>IF(C450="",NA(),MATCH($B450&amp;$C450,'Smelter Look-up'!$J:$J,0))</f>
        <v>#N/A</v>
      </c>
      <c r="X450" s="170">
        <f t="shared" ca="1" si="45"/>
        <v>0</v>
      </c>
      <c r="AB450" s="314" t="str">
        <f t="shared" ref="AB450:AB513" si="47">IF(C450="","",B450)</f>
        <v/>
      </c>
    </row>
    <row r="451" spans="1:28" s="170" customFormat="1" ht="20.25">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46"/>
        <v/>
      </c>
      <c r="T451" s="155" t="str">
        <f ca="1">IF(B451="","",IF(ISERROR(MATCH($J451,SorP!$B$1:$B$6226,0)),"",INDIRECT("'SorP'!$A$"&amp;MATCH($S451&amp;$J451,SorP!C:C,0))))</f>
        <v/>
      </c>
      <c r="U451" s="168"/>
      <c r="V451" s="169" t="e">
        <f>IF(C451="",NA(),MATCH($B451&amp;$C451,'Smelter Look-up'!$J:$J,0))</f>
        <v>#N/A</v>
      </c>
      <c r="X451" s="170">
        <f t="shared" ca="1" si="45"/>
        <v>0</v>
      </c>
      <c r="AB451" s="314" t="str">
        <f t="shared" si="47"/>
        <v/>
      </c>
    </row>
    <row r="452" spans="1:28" s="170" customFormat="1" ht="20.25">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46"/>
        <v/>
      </c>
      <c r="T452" s="155" t="str">
        <f ca="1">IF(B452="","",IF(ISERROR(MATCH($J452,SorP!$B$1:$B$6226,0)),"",INDIRECT("'SorP'!$A$"&amp;MATCH($S452&amp;$J452,SorP!C:C,0))))</f>
        <v/>
      </c>
      <c r="U452" s="168"/>
      <c r="V452" s="169" t="e">
        <f>IF(C452="",NA(),MATCH($B452&amp;$C452,'Smelter Look-up'!$J:$J,0))</f>
        <v>#N/A</v>
      </c>
      <c r="X452" s="170">
        <f t="shared" ca="1" si="45"/>
        <v>0</v>
      </c>
      <c r="AB452" s="314" t="str">
        <f t="shared" si="47"/>
        <v/>
      </c>
    </row>
    <row r="453" spans="1:28" s="170" customFormat="1" ht="20.25">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46"/>
        <v/>
      </c>
      <c r="T453" s="155" t="str">
        <f ca="1">IF(B453="","",IF(ISERROR(MATCH($J453,SorP!$B$1:$B$6226,0)),"",INDIRECT("'SorP'!$A$"&amp;MATCH($S453&amp;$J453,SorP!C:C,0))))</f>
        <v/>
      </c>
      <c r="U453" s="168"/>
      <c r="V453" s="169" t="e">
        <f>IF(C453="",NA(),MATCH($B453&amp;$C453,'Smelter Look-up'!$J:$J,0))</f>
        <v>#N/A</v>
      </c>
      <c r="X453" s="170">
        <f t="shared" ca="1" si="45"/>
        <v>0</v>
      </c>
      <c r="AB453" s="314" t="str">
        <f t="shared" si="47"/>
        <v/>
      </c>
    </row>
    <row r="454" spans="1:28" s="170" customFormat="1" ht="20.25">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46"/>
        <v/>
      </c>
      <c r="T454" s="155" t="str">
        <f ca="1">IF(B454="","",IF(ISERROR(MATCH($J454,SorP!$B$1:$B$6226,0)),"",INDIRECT("'SorP'!$A$"&amp;MATCH($S454&amp;$J454,SorP!C:C,0))))</f>
        <v/>
      </c>
      <c r="U454" s="168"/>
      <c r="V454" s="169" t="e">
        <f>IF(C454="",NA(),MATCH($B454&amp;$C454,'Smelter Look-up'!$J:$J,0))</f>
        <v>#N/A</v>
      </c>
      <c r="X454" s="170">
        <f t="shared" ca="1" si="45"/>
        <v>0</v>
      </c>
      <c r="AB454" s="314" t="str">
        <f t="shared" si="47"/>
        <v/>
      </c>
    </row>
    <row r="455" spans="1:28" s="170" customFormat="1" ht="20.25">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46"/>
        <v/>
      </c>
      <c r="T455" s="155" t="str">
        <f ca="1">IF(B455="","",IF(ISERROR(MATCH($J455,SorP!$B$1:$B$6226,0)),"",INDIRECT("'SorP'!$A$"&amp;MATCH($S455&amp;$J455,SorP!C:C,0))))</f>
        <v/>
      </c>
      <c r="U455" s="168"/>
      <c r="V455" s="169" t="e">
        <f>IF(C455="",NA(),MATCH($B455&amp;$C455,'Smelter Look-up'!$J:$J,0))</f>
        <v>#N/A</v>
      </c>
      <c r="X455" s="170">
        <f t="shared" ca="1" si="45"/>
        <v>0</v>
      </c>
      <c r="AB455" s="314" t="str">
        <f t="shared" si="47"/>
        <v/>
      </c>
    </row>
    <row r="456" spans="1:28" s="170" customFormat="1" ht="20.25">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46"/>
        <v/>
      </c>
      <c r="T456" s="155" t="str">
        <f ca="1">IF(B456="","",IF(ISERROR(MATCH($J456,SorP!$B$1:$B$6226,0)),"",INDIRECT("'SorP'!$A$"&amp;MATCH($S456&amp;$J456,SorP!C:C,0))))</f>
        <v/>
      </c>
      <c r="U456" s="168"/>
      <c r="V456" s="169" t="e">
        <f>IF(C456="",NA(),MATCH($B456&amp;$C456,'Smelter Look-up'!$J:$J,0))</f>
        <v>#N/A</v>
      </c>
      <c r="X456" s="170">
        <f t="shared" ca="1" si="45"/>
        <v>0</v>
      </c>
      <c r="AB456" s="314" t="str">
        <f t="shared" si="47"/>
        <v/>
      </c>
    </row>
    <row r="457" spans="1:28" s="170" customFormat="1" ht="20.25">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46"/>
        <v/>
      </c>
      <c r="T457" s="155" t="str">
        <f ca="1">IF(B457="","",IF(ISERROR(MATCH($J457,SorP!$B$1:$B$6226,0)),"",INDIRECT("'SorP'!$A$"&amp;MATCH($S457&amp;$J457,SorP!C:C,0))))</f>
        <v/>
      </c>
      <c r="U457" s="168"/>
      <c r="V457" s="169" t="e">
        <f>IF(C457="",NA(),MATCH($B457&amp;$C457,'Smelter Look-up'!$J:$J,0))</f>
        <v>#N/A</v>
      </c>
      <c r="X457" s="170">
        <f t="shared" ca="1" si="45"/>
        <v>0</v>
      </c>
      <c r="AB457" s="314" t="str">
        <f t="shared" si="47"/>
        <v/>
      </c>
    </row>
    <row r="458" spans="1:28" s="170" customFormat="1" ht="20.25">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46"/>
        <v/>
      </c>
      <c r="T458" s="155" t="str">
        <f ca="1">IF(B458="","",IF(ISERROR(MATCH($J458,SorP!$B$1:$B$6226,0)),"",INDIRECT("'SorP'!$A$"&amp;MATCH($S458&amp;$J458,SorP!C:C,0))))</f>
        <v/>
      </c>
      <c r="U458" s="168"/>
      <c r="V458" s="169" t="e">
        <f>IF(C458="",NA(),MATCH($B458&amp;$C458,'Smelter Look-up'!$J:$J,0))</f>
        <v>#N/A</v>
      </c>
      <c r="X458" s="170">
        <f t="shared" ca="1" si="45"/>
        <v>0</v>
      </c>
      <c r="AB458" s="314" t="str">
        <f t="shared" si="47"/>
        <v/>
      </c>
    </row>
    <row r="459" spans="1:28" s="170" customFormat="1" ht="20.25">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46"/>
        <v/>
      </c>
      <c r="T459" s="155" t="str">
        <f ca="1">IF(B459="","",IF(ISERROR(MATCH($J459,SorP!$B$1:$B$6226,0)),"",INDIRECT("'SorP'!$A$"&amp;MATCH($S459&amp;$J459,SorP!C:C,0))))</f>
        <v/>
      </c>
      <c r="U459" s="168"/>
      <c r="V459" s="169" t="e">
        <f>IF(C459="",NA(),MATCH($B459&amp;$C459,'Smelter Look-up'!$J:$J,0))</f>
        <v>#N/A</v>
      </c>
      <c r="X459" s="170">
        <f t="shared" ca="1" si="45"/>
        <v>0</v>
      </c>
      <c r="AB459" s="314" t="str">
        <f t="shared" si="47"/>
        <v/>
      </c>
    </row>
    <row r="460" spans="1:28" s="170" customFormat="1" ht="20.25">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46"/>
        <v/>
      </c>
      <c r="T460" s="155" t="str">
        <f ca="1">IF(B460="","",IF(ISERROR(MATCH($J460,SorP!$B$1:$B$6226,0)),"",INDIRECT("'SorP'!$A$"&amp;MATCH($S460&amp;$J460,SorP!C:C,0))))</f>
        <v/>
      </c>
      <c r="U460" s="168"/>
      <c r="V460" s="169" t="e">
        <f>IF(C460="",NA(),MATCH($B460&amp;$C460,'Smelter Look-up'!$J:$J,0))</f>
        <v>#N/A</v>
      </c>
      <c r="X460" s="170">
        <f t="shared" ca="1" si="45"/>
        <v>0</v>
      </c>
      <c r="AB460" s="314" t="str">
        <f t="shared" si="47"/>
        <v/>
      </c>
    </row>
    <row r="461" spans="1:28" s="170" customFormat="1" ht="20.25">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46"/>
        <v/>
      </c>
      <c r="T461" s="155" t="str">
        <f ca="1">IF(B461="","",IF(ISERROR(MATCH($J461,SorP!$B$1:$B$6226,0)),"",INDIRECT("'SorP'!$A$"&amp;MATCH($S461&amp;$J461,SorP!C:C,0))))</f>
        <v/>
      </c>
      <c r="U461" s="168"/>
      <c r="V461" s="169" t="e">
        <f>IF(C461="",NA(),MATCH($B461&amp;$C461,'Smelter Look-up'!$J:$J,0))</f>
        <v>#N/A</v>
      </c>
      <c r="X461" s="170">
        <f t="shared" ca="1" si="45"/>
        <v>0</v>
      </c>
      <c r="AB461" s="314" t="str">
        <f t="shared" si="47"/>
        <v/>
      </c>
    </row>
    <row r="462" spans="1:28" s="170" customFormat="1" ht="20.25">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46"/>
        <v/>
      </c>
      <c r="T462" s="155" t="str">
        <f ca="1">IF(B462="","",IF(ISERROR(MATCH($J462,SorP!$B$1:$B$6226,0)),"",INDIRECT("'SorP'!$A$"&amp;MATCH($S462&amp;$J462,SorP!C:C,0))))</f>
        <v/>
      </c>
      <c r="U462" s="168"/>
      <c r="V462" s="169" t="e">
        <f>IF(C462="",NA(),MATCH($B462&amp;$C462,'Smelter Look-up'!$J:$J,0))</f>
        <v>#N/A</v>
      </c>
      <c r="X462" s="170">
        <f t="shared" ca="1" si="45"/>
        <v>0</v>
      </c>
      <c r="AB462" s="314" t="str">
        <f t="shared" si="47"/>
        <v/>
      </c>
    </row>
    <row r="463" spans="1:28" s="170" customFormat="1" ht="20.25">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46"/>
        <v/>
      </c>
      <c r="T463" s="155" t="str">
        <f ca="1">IF(B463="","",IF(ISERROR(MATCH($J463,SorP!$B$1:$B$6226,0)),"",INDIRECT("'SorP'!$A$"&amp;MATCH($S463&amp;$J463,SorP!C:C,0))))</f>
        <v/>
      </c>
      <c r="U463" s="168"/>
      <c r="V463" s="169" t="e">
        <f>IF(C463="",NA(),MATCH($B463&amp;$C463,'Smelter Look-up'!$J:$J,0))</f>
        <v>#N/A</v>
      </c>
      <c r="X463" s="170">
        <f t="shared" ca="1" si="45"/>
        <v>0</v>
      </c>
      <c r="AB463" s="314" t="str">
        <f t="shared" si="47"/>
        <v/>
      </c>
    </row>
    <row r="464" spans="1:28" s="170" customFormat="1" ht="20.25">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46"/>
        <v/>
      </c>
      <c r="T464" s="155" t="str">
        <f ca="1">IF(B464="","",IF(ISERROR(MATCH($J464,SorP!$B$1:$B$6226,0)),"",INDIRECT("'SorP'!$A$"&amp;MATCH($S464&amp;$J464,SorP!C:C,0))))</f>
        <v/>
      </c>
      <c r="U464" s="168"/>
      <c r="V464" s="169" t="e">
        <f>IF(C464="",NA(),MATCH($B464&amp;$C464,'Smelter Look-up'!$J:$J,0))</f>
        <v>#N/A</v>
      </c>
      <c r="X464" s="170">
        <f t="shared" ca="1" si="45"/>
        <v>0</v>
      </c>
      <c r="AB464" s="314" t="str">
        <f t="shared" si="47"/>
        <v/>
      </c>
    </row>
    <row r="465" spans="1:28" s="170" customFormat="1" ht="20.25">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46"/>
        <v/>
      </c>
      <c r="T465" s="155" t="str">
        <f ca="1">IF(B465="","",IF(ISERROR(MATCH($J465,SorP!$B$1:$B$6226,0)),"",INDIRECT("'SorP'!$A$"&amp;MATCH($S465&amp;$J465,SorP!C:C,0))))</f>
        <v/>
      </c>
      <c r="U465" s="168"/>
      <c r="V465" s="169" t="e">
        <f>IF(C465="",NA(),MATCH($B465&amp;$C465,'Smelter Look-up'!$J:$J,0))</f>
        <v>#N/A</v>
      </c>
      <c r="X465" s="170">
        <f t="shared" ca="1" si="45"/>
        <v>0</v>
      </c>
      <c r="AB465" s="314" t="str">
        <f t="shared" si="47"/>
        <v/>
      </c>
    </row>
    <row r="466" spans="1:28" s="170" customFormat="1" ht="20.25">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46"/>
        <v/>
      </c>
      <c r="T466" s="155" t="str">
        <f ca="1">IF(B466="","",IF(ISERROR(MATCH($J466,SorP!$B$1:$B$6226,0)),"",INDIRECT("'SorP'!$A$"&amp;MATCH($S466&amp;$J466,SorP!C:C,0))))</f>
        <v/>
      </c>
      <c r="U466" s="168"/>
      <c r="V466" s="169" t="e">
        <f>IF(C466="",NA(),MATCH($B466&amp;$C466,'Smelter Look-up'!$J:$J,0))</f>
        <v>#N/A</v>
      </c>
      <c r="X466" s="170">
        <f t="shared" ca="1" si="45"/>
        <v>0</v>
      </c>
      <c r="AB466" s="314" t="str">
        <f t="shared" si="47"/>
        <v/>
      </c>
    </row>
    <row r="467" spans="1:28" s="170" customFormat="1" ht="20.25">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46"/>
        <v/>
      </c>
      <c r="T467" s="155" t="str">
        <f ca="1">IF(B467="","",IF(ISERROR(MATCH($J467,SorP!$B$1:$B$6226,0)),"",INDIRECT("'SorP'!$A$"&amp;MATCH($S467&amp;$J467,SorP!C:C,0))))</f>
        <v/>
      </c>
      <c r="U467" s="168"/>
      <c r="V467" s="169" t="e">
        <f>IF(C467="",NA(),MATCH($B467&amp;$C467,'Smelter Look-up'!$J:$J,0))</f>
        <v>#N/A</v>
      </c>
      <c r="X467" s="170">
        <f t="shared" ca="1" si="45"/>
        <v>0</v>
      </c>
      <c r="AB467" s="314" t="str">
        <f t="shared" si="47"/>
        <v/>
      </c>
    </row>
    <row r="468" spans="1:28" s="170" customFormat="1" ht="20.25">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46"/>
        <v/>
      </c>
      <c r="T468" s="155" t="str">
        <f ca="1">IF(B468="","",IF(ISERROR(MATCH($J468,SorP!$B$1:$B$6226,0)),"",INDIRECT("'SorP'!$A$"&amp;MATCH($S468&amp;$J468,SorP!C:C,0))))</f>
        <v/>
      </c>
      <c r="U468" s="168"/>
      <c r="V468" s="169" t="e">
        <f>IF(C468="",NA(),MATCH($B468&amp;$C468,'Smelter Look-up'!$J:$J,0))</f>
        <v>#N/A</v>
      </c>
      <c r="X468" s="170">
        <f t="shared" ca="1" si="45"/>
        <v>0</v>
      </c>
      <c r="AB468" s="314" t="str">
        <f t="shared" si="47"/>
        <v/>
      </c>
    </row>
    <row r="469" spans="1:28" s="170" customFormat="1" ht="20.25">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46"/>
        <v/>
      </c>
      <c r="T469" s="155" t="str">
        <f ca="1">IF(B469="","",IF(ISERROR(MATCH($J469,SorP!$B$1:$B$6226,0)),"",INDIRECT("'SorP'!$A$"&amp;MATCH($S469&amp;$J469,SorP!C:C,0))))</f>
        <v/>
      </c>
      <c r="U469" s="168"/>
      <c r="V469" s="169" t="e">
        <f>IF(C469="",NA(),MATCH($B469&amp;$C469,'Smelter Look-up'!$J:$J,0))</f>
        <v>#N/A</v>
      </c>
      <c r="X469" s="170">
        <f t="shared" ca="1" si="45"/>
        <v>0</v>
      </c>
      <c r="AB469" s="314" t="str">
        <f t="shared" si="47"/>
        <v/>
      </c>
    </row>
    <row r="470" spans="1:28" s="170" customFormat="1" ht="20.25">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46"/>
        <v/>
      </c>
      <c r="T470" s="155" t="str">
        <f ca="1">IF(B470="","",IF(ISERROR(MATCH($J470,SorP!$B$1:$B$6226,0)),"",INDIRECT("'SorP'!$A$"&amp;MATCH($S470&amp;$J470,SorP!C:C,0))))</f>
        <v/>
      </c>
      <c r="U470" s="168"/>
      <c r="V470" s="169" t="e">
        <f>IF(C470="",NA(),MATCH($B470&amp;$C470,'Smelter Look-up'!$J:$J,0))</f>
        <v>#N/A</v>
      </c>
      <c r="X470" s="170">
        <f t="shared" ca="1" si="45"/>
        <v>0</v>
      </c>
      <c r="AB470" s="314" t="str">
        <f t="shared" si="47"/>
        <v/>
      </c>
    </row>
    <row r="471" spans="1:28" s="170" customFormat="1" ht="20.25">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46"/>
        <v/>
      </c>
      <c r="T471" s="155" t="str">
        <f ca="1">IF(B471="","",IF(ISERROR(MATCH($J471,SorP!$B$1:$B$6226,0)),"",INDIRECT("'SorP'!$A$"&amp;MATCH($S471&amp;$J471,SorP!C:C,0))))</f>
        <v/>
      </c>
      <c r="U471" s="168"/>
      <c r="V471" s="169" t="e">
        <f>IF(C471="",NA(),MATCH($B471&amp;$C471,'Smelter Look-up'!$J:$J,0))</f>
        <v>#N/A</v>
      </c>
      <c r="X471" s="170">
        <f t="shared" ca="1" si="45"/>
        <v>0</v>
      </c>
      <c r="AB471" s="314" t="str">
        <f t="shared" si="47"/>
        <v/>
      </c>
    </row>
    <row r="472" spans="1:28" s="170" customFormat="1" ht="20.25">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46"/>
        <v/>
      </c>
      <c r="T472" s="155" t="str">
        <f ca="1">IF(B472="","",IF(ISERROR(MATCH($J472,SorP!$B$1:$B$6226,0)),"",INDIRECT("'SorP'!$A$"&amp;MATCH($S472&amp;$J472,SorP!C:C,0))))</f>
        <v/>
      </c>
      <c r="U472" s="168"/>
      <c r="V472" s="169" t="e">
        <f>IF(C472="",NA(),MATCH($B472&amp;$C472,'Smelter Look-up'!$J:$J,0))</f>
        <v>#N/A</v>
      </c>
      <c r="X472" s="170">
        <f t="shared" ca="1" si="45"/>
        <v>0</v>
      </c>
      <c r="AB472" s="314" t="str">
        <f t="shared" si="47"/>
        <v/>
      </c>
    </row>
    <row r="473" spans="1:28" s="170" customFormat="1" ht="20.25">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46"/>
        <v/>
      </c>
      <c r="T473" s="155" t="str">
        <f ca="1">IF(B473="","",IF(ISERROR(MATCH($J473,SorP!$B$1:$B$6226,0)),"",INDIRECT("'SorP'!$A$"&amp;MATCH($S473&amp;$J473,SorP!C:C,0))))</f>
        <v/>
      </c>
      <c r="U473" s="168"/>
      <c r="V473" s="169" t="e">
        <f>IF(C473="",NA(),MATCH($B473&amp;$C473,'Smelter Look-up'!$J:$J,0))</f>
        <v>#N/A</v>
      </c>
      <c r="X473" s="170">
        <f t="shared" ca="1" si="45"/>
        <v>0</v>
      </c>
      <c r="AB473" s="314" t="str">
        <f t="shared" si="47"/>
        <v/>
      </c>
    </row>
    <row r="474" spans="1:28" s="170" customFormat="1" ht="20.25">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46"/>
        <v/>
      </c>
      <c r="T474" s="155" t="str">
        <f ca="1">IF(B474="","",IF(ISERROR(MATCH($J474,SorP!$B$1:$B$6226,0)),"",INDIRECT("'SorP'!$A$"&amp;MATCH($S474&amp;$J474,SorP!C:C,0))))</f>
        <v/>
      </c>
      <c r="U474" s="168"/>
      <c r="V474" s="169" t="e">
        <f>IF(C474="",NA(),MATCH($B474&amp;$C474,'Smelter Look-up'!$J:$J,0))</f>
        <v>#N/A</v>
      </c>
      <c r="X474" s="170">
        <f t="shared" ca="1" si="45"/>
        <v>0</v>
      </c>
      <c r="AB474" s="314" t="str">
        <f t="shared" si="47"/>
        <v/>
      </c>
    </row>
    <row r="475" spans="1:28" s="170" customFormat="1" ht="20.25">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46"/>
        <v/>
      </c>
      <c r="T475" s="155" t="str">
        <f ca="1">IF(B475="","",IF(ISERROR(MATCH($J475,SorP!$B$1:$B$6226,0)),"",INDIRECT("'SorP'!$A$"&amp;MATCH($S475&amp;$J475,SorP!C:C,0))))</f>
        <v/>
      </c>
      <c r="U475" s="168"/>
      <c r="V475" s="169" t="e">
        <f>IF(C475="",NA(),MATCH($B475&amp;$C475,'Smelter Look-up'!$J:$J,0))</f>
        <v>#N/A</v>
      </c>
      <c r="X475" s="170">
        <f t="shared" ca="1" si="45"/>
        <v>0</v>
      </c>
      <c r="AB475" s="314" t="str">
        <f t="shared" si="47"/>
        <v/>
      </c>
    </row>
    <row r="476" spans="1:28" s="170" customFormat="1" ht="20.25">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46"/>
        <v/>
      </c>
      <c r="T476" s="155" t="str">
        <f ca="1">IF(B476="","",IF(ISERROR(MATCH($J476,SorP!$B$1:$B$6226,0)),"",INDIRECT("'SorP'!$A$"&amp;MATCH($S476&amp;$J476,SorP!C:C,0))))</f>
        <v/>
      </c>
      <c r="U476" s="168"/>
      <c r="V476" s="169" t="e">
        <f>IF(C476="",NA(),MATCH($B476&amp;$C476,'Smelter Look-up'!$J:$J,0))</f>
        <v>#N/A</v>
      </c>
      <c r="X476" s="170">
        <f t="shared" ca="1" si="45"/>
        <v>0</v>
      </c>
      <c r="AB476" s="314" t="str">
        <f t="shared" si="47"/>
        <v/>
      </c>
    </row>
    <row r="477" spans="1:28" s="170" customFormat="1" ht="20.25">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46"/>
        <v/>
      </c>
      <c r="T477" s="155" t="str">
        <f ca="1">IF(B477="","",IF(ISERROR(MATCH($J477,SorP!$B$1:$B$6226,0)),"",INDIRECT("'SorP'!$A$"&amp;MATCH($S477&amp;$J477,SorP!C:C,0))))</f>
        <v/>
      </c>
      <c r="U477" s="168"/>
      <c r="V477" s="169" t="e">
        <f>IF(C477="",NA(),MATCH($B477&amp;$C477,'Smelter Look-up'!$J:$J,0))</f>
        <v>#N/A</v>
      </c>
      <c r="X477" s="170">
        <f t="shared" ca="1" si="45"/>
        <v>0</v>
      </c>
      <c r="AB477" s="314" t="str">
        <f t="shared" si="47"/>
        <v/>
      </c>
    </row>
    <row r="478" spans="1:28" s="170" customFormat="1" ht="20.25">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46"/>
        <v/>
      </c>
      <c r="T478" s="155" t="str">
        <f ca="1">IF(B478="","",IF(ISERROR(MATCH($J478,SorP!$B$1:$B$6226,0)),"",INDIRECT("'SorP'!$A$"&amp;MATCH($S478&amp;$J478,SorP!C:C,0))))</f>
        <v/>
      </c>
      <c r="U478" s="168"/>
      <c r="V478" s="169" t="e">
        <f>IF(C478="",NA(),MATCH($B478&amp;$C478,'Smelter Look-up'!$J:$J,0))</f>
        <v>#N/A</v>
      </c>
      <c r="X478" s="170">
        <f t="shared" ca="1" si="45"/>
        <v>0</v>
      </c>
      <c r="AB478" s="314" t="str">
        <f t="shared" si="47"/>
        <v/>
      </c>
    </row>
    <row r="479" spans="1:28" s="170" customFormat="1" ht="20.25">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46"/>
        <v/>
      </c>
      <c r="T479" s="155" t="str">
        <f ca="1">IF(B479="","",IF(ISERROR(MATCH($J479,SorP!$B$1:$B$6226,0)),"",INDIRECT("'SorP'!$A$"&amp;MATCH($S479&amp;$J479,SorP!C:C,0))))</f>
        <v/>
      </c>
      <c r="U479" s="168"/>
      <c r="V479" s="169" t="e">
        <f>IF(C479="",NA(),MATCH($B479&amp;$C479,'Smelter Look-up'!$J:$J,0))</f>
        <v>#N/A</v>
      </c>
      <c r="X479" s="170">
        <f t="shared" ca="1" si="45"/>
        <v>0</v>
      </c>
      <c r="AB479" s="314" t="str">
        <f t="shared" si="47"/>
        <v/>
      </c>
    </row>
    <row r="480" spans="1:28" s="170" customFormat="1" ht="20.25">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46"/>
        <v/>
      </c>
      <c r="T480" s="155" t="str">
        <f ca="1">IF(B480="","",IF(ISERROR(MATCH($J480,SorP!$B$1:$B$6226,0)),"",INDIRECT("'SorP'!$A$"&amp;MATCH($S480&amp;$J480,SorP!C:C,0))))</f>
        <v/>
      </c>
      <c r="U480" s="168"/>
      <c r="V480" s="169" t="e">
        <f>IF(C480="",NA(),MATCH($B480&amp;$C480,'Smelter Look-up'!$J:$J,0))</f>
        <v>#N/A</v>
      </c>
      <c r="X480" s="170">
        <f t="shared" ca="1" si="45"/>
        <v>0</v>
      </c>
      <c r="AB480" s="314" t="str">
        <f t="shared" si="47"/>
        <v/>
      </c>
    </row>
    <row r="481" spans="1:28" s="170" customFormat="1" ht="20.25">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46"/>
        <v/>
      </c>
      <c r="T481" s="155" t="str">
        <f ca="1">IF(B481="","",IF(ISERROR(MATCH($J481,SorP!$B$1:$B$6226,0)),"",INDIRECT("'SorP'!$A$"&amp;MATCH($S481&amp;$J481,SorP!C:C,0))))</f>
        <v/>
      </c>
      <c r="U481" s="168"/>
      <c r="V481" s="169" t="e">
        <f>IF(C481="",NA(),MATCH($B481&amp;$C481,'Smelter Look-up'!$J:$J,0))</f>
        <v>#N/A</v>
      </c>
      <c r="X481" s="170">
        <f t="shared" ca="1" si="45"/>
        <v>0</v>
      </c>
      <c r="AB481" s="314" t="str">
        <f t="shared" si="47"/>
        <v/>
      </c>
    </row>
    <row r="482" spans="1:28" s="170" customFormat="1" ht="20.25">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46"/>
        <v/>
      </c>
      <c r="T482" s="155" t="str">
        <f ca="1">IF(B482="","",IF(ISERROR(MATCH($J482,SorP!$B$1:$B$6226,0)),"",INDIRECT("'SorP'!$A$"&amp;MATCH($S482&amp;$J482,SorP!C:C,0))))</f>
        <v/>
      </c>
      <c r="U482" s="168"/>
      <c r="V482" s="169" t="e">
        <f>IF(C482="",NA(),MATCH($B482&amp;$C482,'Smelter Look-up'!$J:$J,0))</f>
        <v>#N/A</v>
      </c>
      <c r="X482" s="170">
        <f t="shared" ca="1" si="45"/>
        <v>0</v>
      </c>
      <c r="AB482" s="314" t="str">
        <f t="shared" si="47"/>
        <v/>
      </c>
    </row>
    <row r="483" spans="1:28" s="170" customFormat="1" ht="20.25">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46"/>
        <v/>
      </c>
      <c r="T483" s="155" t="str">
        <f ca="1">IF(B483="","",IF(ISERROR(MATCH($J483,SorP!$B$1:$B$6226,0)),"",INDIRECT("'SorP'!$A$"&amp;MATCH($S483&amp;$J483,SorP!C:C,0))))</f>
        <v/>
      </c>
      <c r="U483" s="168"/>
      <c r="V483" s="169" t="e">
        <f>IF(C483="",NA(),MATCH($B483&amp;$C483,'Smelter Look-up'!$J:$J,0))</f>
        <v>#N/A</v>
      </c>
      <c r="X483" s="170">
        <f t="shared" ca="1" si="45"/>
        <v>0</v>
      </c>
      <c r="AB483" s="314" t="str">
        <f t="shared" si="47"/>
        <v/>
      </c>
    </row>
    <row r="484" spans="1:28" s="170" customFormat="1" ht="20.25">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46"/>
        <v/>
      </c>
      <c r="T484" s="155" t="str">
        <f ca="1">IF(B484="","",IF(ISERROR(MATCH($J484,SorP!$B$1:$B$6226,0)),"",INDIRECT("'SorP'!$A$"&amp;MATCH($S484&amp;$J484,SorP!C:C,0))))</f>
        <v/>
      </c>
      <c r="U484" s="168"/>
      <c r="V484" s="169" t="e">
        <f>IF(C484="",NA(),MATCH($B484&amp;$C484,'Smelter Look-up'!$J:$J,0))</f>
        <v>#N/A</v>
      </c>
      <c r="X484" s="170">
        <f t="shared" ca="1" si="45"/>
        <v>0</v>
      </c>
      <c r="AB484" s="314" t="str">
        <f t="shared" si="47"/>
        <v/>
      </c>
    </row>
    <row r="485" spans="1:28" s="170" customFormat="1" ht="20.25">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46"/>
        <v/>
      </c>
      <c r="T485" s="155" t="str">
        <f ca="1">IF(B485="","",IF(ISERROR(MATCH($J485,SorP!$B$1:$B$6226,0)),"",INDIRECT("'SorP'!$A$"&amp;MATCH($S485&amp;$J485,SorP!C:C,0))))</f>
        <v/>
      </c>
      <c r="U485" s="168"/>
      <c r="V485" s="169" t="e">
        <f>IF(C485="",NA(),MATCH($B485&amp;$C485,'Smelter Look-up'!$J:$J,0))</f>
        <v>#N/A</v>
      </c>
      <c r="X485" s="170">
        <f t="shared" ca="1" si="45"/>
        <v>0</v>
      </c>
      <c r="AB485" s="314" t="str">
        <f t="shared" si="47"/>
        <v/>
      </c>
    </row>
    <row r="486" spans="1:28" s="170" customFormat="1" ht="20.25">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46"/>
        <v/>
      </c>
      <c r="T486" s="155" t="str">
        <f ca="1">IF(B486="","",IF(ISERROR(MATCH($J486,SorP!$B$1:$B$6226,0)),"",INDIRECT("'SorP'!$A$"&amp;MATCH($S486&amp;$J486,SorP!C:C,0))))</f>
        <v/>
      </c>
      <c r="U486" s="168"/>
      <c r="V486" s="169" t="e">
        <f>IF(C486="",NA(),MATCH($B486&amp;$C486,'Smelter Look-up'!$J:$J,0))</f>
        <v>#N/A</v>
      </c>
      <c r="X486" s="170">
        <f t="shared" ca="1" si="45"/>
        <v>0</v>
      </c>
      <c r="AB486" s="314" t="str">
        <f t="shared" si="47"/>
        <v/>
      </c>
    </row>
    <row r="487" spans="1:28" s="170" customFormat="1" ht="20.25">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46"/>
        <v/>
      </c>
      <c r="T487" s="155" t="str">
        <f ca="1">IF(B487="","",IF(ISERROR(MATCH($J487,SorP!$B$1:$B$6226,0)),"",INDIRECT("'SorP'!$A$"&amp;MATCH($S487&amp;$J487,SorP!C:C,0))))</f>
        <v/>
      </c>
      <c r="U487" s="168"/>
      <c r="V487" s="169" t="e">
        <f>IF(C487="",NA(),MATCH($B487&amp;$C487,'Smelter Look-up'!$J:$J,0))</f>
        <v>#N/A</v>
      </c>
      <c r="X487" s="170">
        <f t="shared" ca="1" si="45"/>
        <v>0</v>
      </c>
      <c r="AB487" s="314" t="str">
        <f t="shared" si="47"/>
        <v/>
      </c>
    </row>
    <row r="488" spans="1:28" s="170" customFormat="1" ht="20.25">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46"/>
        <v/>
      </c>
      <c r="T488" s="155" t="str">
        <f ca="1">IF(B488="","",IF(ISERROR(MATCH($J488,SorP!$B$1:$B$6226,0)),"",INDIRECT("'SorP'!$A$"&amp;MATCH($S488&amp;$J488,SorP!C:C,0))))</f>
        <v/>
      </c>
      <c r="U488" s="168"/>
      <c r="V488" s="169" t="e">
        <f>IF(C488="",NA(),MATCH($B488&amp;$C488,'Smelter Look-up'!$J:$J,0))</f>
        <v>#N/A</v>
      </c>
      <c r="X488" s="170">
        <f t="shared" ca="1" si="45"/>
        <v>0</v>
      </c>
      <c r="AB488" s="314" t="str">
        <f t="shared" si="47"/>
        <v/>
      </c>
    </row>
    <row r="489" spans="1:28" s="170" customFormat="1" ht="20.25">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46"/>
        <v/>
      </c>
      <c r="T489" s="155" t="str">
        <f ca="1">IF(B489="","",IF(ISERROR(MATCH($J489,SorP!$B$1:$B$6226,0)),"",INDIRECT("'SorP'!$A$"&amp;MATCH($S489&amp;$J489,SorP!C:C,0))))</f>
        <v/>
      </c>
      <c r="U489" s="168"/>
      <c r="V489" s="169" t="e">
        <f>IF(C489="",NA(),MATCH($B489&amp;$C489,'Smelter Look-up'!$J:$J,0))</f>
        <v>#N/A</v>
      </c>
      <c r="X489" s="170">
        <f t="shared" ca="1" si="45"/>
        <v>0</v>
      </c>
      <c r="AB489" s="314" t="str">
        <f t="shared" si="47"/>
        <v/>
      </c>
    </row>
    <row r="490" spans="1:28" s="170" customFormat="1" ht="20.25">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46"/>
        <v/>
      </c>
      <c r="T490" s="155" t="str">
        <f ca="1">IF(B490="","",IF(ISERROR(MATCH($J490,SorP!$B$1:$B$6226,0)),"",INDIRECT("'SorP'!$A$"&amp;MATCH($S490&amp;$J490,SorP!C:C,0))))</f>
        <v/>
      </c>
      <c r="U490" s="168"/>
      <c r="V490" s="169" t="e">
        <f>IF(C490="",NA(),MATCH($B490&amp;$C490,'Smelter Look-up'!$J:$J,0))</f>
        <v>#N/A</v>
      </c>
      <c r="X490" s="170">
        <f t="shared" ca="1" si="45"/>
        <v>0</v>
      </c>
      <c r="AB490" s="314" t="str">
        <f t="shared" si="47"/>
        <v/>
      </c>
    </row>
    <row r="491" spans="1:28" s="170" customFormat="1" ht="20.25">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46"/>
        <v/>
      </c>
      <c r="T491" s="155" t="str">
        <f ca="1">IF(B491="","",IF(ISERROR(MATCH($J491,SorP!$B$1:$B$6226,0)),"",INDIRECT("'SorP'!$A$"&amp;MATCH($S491&amp;$J491,SorP!C:C,0))))</f>
        <v/>
      </c>
      <c r="U491" s="168"/>
      <c r="V491" s="169" t="e">
        <f>IF(C491="",NA(),MATCH($B491&amp;$C491,'Smelter Look-up'!$J:$J,0))</f>
        <v>#N/A</v>
      </c>
      <c r="X491" s="170">
        <f t="shared" ca="1" si="45"/>
        <v>0</v>
      </c>
      <c r="AB491" s="314" t="str">
        <f t="shared" si="47"/>
        <v/>
      </c>
    </row>
    <row r="492" spans="1:28" s="170" customFormat="1" ht="20.25">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46"/>
        <v/>
      </c>
      <c r="T492" s="155" t="str">
        <f ca="1">IF(B492="","",IF(ISERROR(MATCH($J492,SorP!$B$1:$B$6226,0)),"",INDIRECT("'SorP'!$A$"&amp;MATCH($S492&amp;$J492,SorP!C:C,0))))</f>
        <v/>
      </c>
      <c r="U492" s="168"/>
      <c r="V492" s="169" t="e">
        <f>IF(C492="",NA(),MATCH($B492&amp;$C492,'Smelter Look-up'!$J:$J,0))</f>
        <v>#N/A</v>
      </c>
      <c r="X492" s="170">
        <f t="shared" ca="1" si="45"/>
        <v>0</v>
      </c>
      <c r="AB492" s="314" t="str">
        <f t="shared" si="47"/>
        <v/>
      </c>
    </row>
    <row r="493" spans="1:28" s="170" customFormat="1" ht="20.25">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46"/>
        <v/>
      </c>
      <c r="T493" s="155" t="str">
        <f ca="1">IF(B493="","",IF(ISERROR(MATCH($J493,SorP!$B$1:$B$6226,0)),"",INDIRECT("'SorP'!$A$"&amp;MATCH($S493&amp;$J493,SorP!C:C,0))))</f>
        <v/>
      </c>
      <c r="U493" s="168"/>
      <c r="V493" s="169" t="e">
        <f>IF(C493="",NA(),MATCH($B493&amp;$C493,'Smelter Look-up'!$J:$J,0))</f>
        <v>#N/A</v>
      </c>
      <c r="X493" s="170">
        <f t="shared" ca="1" si="45"/>
        <v>0</v>
      </c>
      <c r="AB493" s="314" t="str">
        <f t="shared" si="47"/>
        <v/>
      </c>
    </row>
    <row r="494" spans="1:28" s="170" customFormat="1" ht="20.25">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46"/>
        <v/>
      </c>
      <c r="T494" s="155" t="str">
        <f ca="1">IF(B494="","",IF(ISERROR(MATCH($J494,SorP!$B$1:$B$6226,0)),"",INDIRECT("'SorP'!$A$"&amp;MATCH($S494&amp;$J494,SorP!C:C,0))))</f>
        <v/>
      </c>
      <c r="U494" s="168"/>
      <c r="V494" s="169" t="e">
        <f>IF(C494="",NA(),MATCH($B494&amp;$C494,'Smelter Look-up'!$J:$J,0))</f>
        <v>#N/A</v>
      </c>
      <c r="X494" s="170">
        <f t="shared" ca="1" si="45"/>
        <v>0</v>
      </c>
      <c r="AB494" s="314" t="str">
        <f t="shared" si="47"/>
        <v/>
      </c>
    </row>
    <row r="495" spans="1:28" s="170" customFormat="1" ht="20.25">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46"/>
        <v/>
      </c>
      <c r="T495" s="155" t="str">
        <f ca="1">IF(B495="","",IF(ISERROR(MATCH($J495,SorP!$B$1:$B$6226,0)),"",INDIRECT("'SorP'!$A$"&amp;MATCH($S495&amp;$J495,SorP!C:C,0))))</f>
        <v/>
      </c>
      <c r="U495" s="168"/>
      <c r="V495" s="169" t="e">
        <f>IF(C495="",NA(),MATCH($B495&amp;$C495,'Smelter Look-up'!$J:$J,0))</f>
        <v>#N/A</v>
      </c>
      <c r="X495" s="170">
        <f t="shared" ca="1" si="45"/>
        <v>0</v>
      </c>
      <c r="AB495" s="314" t="str">
        <f t="shared" si="47"/>
        <v/>
      </c>
    </row>
    <row r="496" spans="1:28" s="170" customFormat="1" ht="20.25">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46"/>
        <v/>
      </c>
      <c r="T496" s="155" t="str">
        <f ca="1">IF(B496="","",IF(ISERROR(MATCH($J496,SorP!$B$1:$B$6226,0)),"",INDIRECT("'SorP'!$A$"&amp;MATCH($S496&amp;$J496,SorP!C:C,0))))</f>
        <v/>
      </c>
      <c r="U496" s="168"/>
      <c r="V496" s="169" t="e">
        <f>IF(C496="",NA(),MATCH($B496&amp;$C496,'Smelter Look-up'!$J:$J,0))</f>
        <v>#N/A</v>
      </c>
      <c r="X496" s="170">
        <f t="shared" ca="1" si="45"/>
        <v>0</v>
      </c>
      <c r="AB496" s="314" t="str">
        <f t="shared" si="47"/>
        <v/>
      </c>
    </row>
    <row r="497" spans="1:28" s="170" customFormat="1" ht="20.25">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46"/>
        <v/>
      </c>
      <c r="T497" s="155" t="str">
        <f ca="1">IF(B497="","",IF(ISERROR(MATCH($J497,SorP!$B$1:$B$6226,0)),"",INDIRECT("'SorP'!$A$"&amp;MATCH($S497&amp;$J497,SorP!C:C,0))))</f>
        <v/>
      </c>
      <c r="U497" s="168"/>
      <c r="V497" s="169" t="e">
        <f>IF(C497="",NA(),MATCH($B497&amp;$C497,'Smelter Look-up'!$J:$J,0))</f>
        <v>#N/A</v>
      </c>
      <c r="X497" s="170">
        <f t="shared" ca="1" si="45"/>
        <v>0</v>
      </c>
      <c r="AB497" s="314" t="str">
        <f t="shared" si="47"/>
        <v/>
      </c>
    </row>
    <row r="498" spans="1:28" s="170" customFormat="1" ht="20.25">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46"/>
        <v/>
      </c>
      <c r="T498" s="155" t="str">
        <f ca="1">IF(B498="","",IF(ISERROR(MATCH($J498,SorP!$B$1:$B$6226,0)),"",INDIRECT("'SorP'!$A$"&amp;MATCH($S498&amp;$J498,SorP!C:C,0))))</f>
        <v/>
      </c>
      <c r="U498" s="168"/>
      <c r="V498" s="169" t="e">
        <f>IF(C498="",NA(),MATCH($B498&amp;$C498,'Smelter Look-up'!$J:$J,0))</f>
        <v>#N/A</v>
      </c>
      <c r="X498" s="170">
        <f t="shared" ca="1" si="45"/>
        <v>0</v>
      </c>
      <c r="AB498" s="314" t="str">
        <f t="shared" si="47"/>
        <v/>
      </c>
    </row>
    <row r="499" spans="1:28" s="170" customFormat="1" ht="20.25">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46"/>
        <v/>
      </c>
      <c r="T499" s="155" t="str">
        <f ca="1">IF(B499="","",IF(ISERROR(MATCH($J499,SorP!$B$1:$B$6226,0)),"",INDIRECT("'SorP'!$A$"&amp;MATCH($S499&amp;$J499,SorP!C:C,0))))</f>
        <v/>
      </c>
      <c r="U499" s="168"/>
      <c r="V499" s="169" t="e">
        <f>IF(C499="",NA(),MATCH($B499&amp;$C499,'Smelter Look-up'!$J:$J,0))</f>
        <v>#N/A</v>
      </c>
      <c r="X499" s="170">
        <f t="shared" ca="1" si="45"/>
        <v>0</v>
      </c>
      <c r="AB499" s="314" t="str">
        <f t="shared" si="47"/>
        <v/>
      </c>
    </row>
    <row r="500" spans="1:28" s="170" customFormat="1" ht="20.25">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46"/>
        <v/>
      </c>
      <c r="T500" s="155" t="str">
        <f ca="1">IF(B500="","",IF(ISERROR(MATCH($J500,SorP!$B$1:$B$6226,0)),"",INDIRECT("'SorP'!$A$"&amp;MATCH($S500&amp;$J500,SorP!C:C,0))))</f>
        <v/>
      </c>
      <c r="U500" s="168"/>
      <c r="V500" s="169" t="e">
        <f>IF(C500="",NA(),MATCH($B500&amp;$C500,'Smelter Look-up'!$J:$J,0))</f>
        <v>#N/A</v>
      </c>
      <c r="X500" s="170">
        <f t="shared" ca="1" si="45"/>
        <v>0</v>
      </c>
      <c r="AB500" s="314" t="str">
        <f t="shared" si="47"/>
        <v/>
      </c>
    </row>
    <row r="501" spans="1:28" s="170" customFormat="1" ht="20.25">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46"/>
        <v/>
      </c>
      <c r="T501" s="155" t="str">
        <f ca="1">IF(B501="","",IF(ISERROR(MATCH($J501,SorP!$B$1:$B$6226,0)),"",INDIRECT("'SorP'!$A$"&amp;MATCH($S501&amp;$J501,SorP!C:C,0))))</f>
        <v/>
      </c>
      <c r="U501" s="168"/>
      <c r="V501" s="169" t="e">
        <f>IF(C501="",NA(),MATCH($B501&amp;$C501,'Smelter Look-up'!$J:$J,0))</f>
        <v>#N/A</v>
      </c>
      <c r="X501" s="170">
        <f t="shared" ca="1" si="45"/>
        <v>0</v>
      </c>
      <c r="AB501" s="314" t="str">
        <f t="shared" si="47"/>
        <v/>
      </c>
    </row>
    <row r="502" spans="1:28" s="170" customFormat="1" ht="20.25">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46"/>
        <v/>
      </c>
      <c r="T502" s="155" t="str">
        <f ca="1">IF(B502="","",IF(ISERROR(MATCH($J502,SorP!$B$1:$B$6226,0)),"",INDIRECT("'SorP'!$A$"&amp;MATCH($S502&amp;$J502,SorP!C:C,0))))</f>
        <v/>
      </c>
      <c r="U502" s="168"/>
      <c r="V502" s="169" t="e">
        <f>IF(C502="",NA(),MATCH($B502&amp;$C502,'Smelter Look-up'!$J:$J,0))</f>
        <v>#N/A</v>
      </c>
      <c r="X502" s="170">
        <f t="shared" ca="1" si="45"/>
        <v>0</v>
      </c>
      <c r="AB502" s="314" t="str">
        <f t="shared" si="47"/>
        <v/>
      </c>
    </row>
    <row r="503" spans="1:28" s="170" customFormat="1" ht="20.25">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46"/>
        <v/>
      </c>
      <c r="T503" s="155" t="str">
        <f ca="1">IF(B503="","",IF(ISERROR(MATCH($J503,SorP!$B$1:$B$6226,0)),"",INDIRECT("'SorP'!$A$"&amp;MATCH($S503&amp;$J503,SorP!C:C,0))))</f>
        <v/>
      </c>
      <c r="U503" s="168"/>
      <c r="V503" s="169" t="e">
        <f>IF(C503="",NA(),MATCH($B503&amp;$C503,'Smelter Look-up'!$J:$J,0))</f>
        <v>#N/A</v>
      </c>
      <c r="X503" s="170">
        <f t="shared" ca="1" si="45"/>
        <v>0</v>
      </c>
      <c r="AB503" s="314" t="str">
        <f t="shared" si="47"/>
        <v/>
      </c>
    </row>
    <row r="504" spans="1:28" s="170" customFormat="1" ht="20.25">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46"/>
        <v/>
      </c>
      <c r="T504" s="155" t="str">
        <f ca="1">IF(B504="","",IF(ISERROR(MATCH($J504,SorP!$B$1:$B$6226,0)),"",INDIRECT("'SorP'!$A$"&amp;MATCH($S504&amp;$J504,SorP!C:C,0))))</f>
        <v/>
      </c>
      <c r="U504" s="168"/>
      <c r="V504" s="169" t="e">
        <f>IF(C504="",NA(),MATCH($B504&amp;$C504,'Smelter Look-up'!$J:$J,0))</f>
        <v>#N/A</v>
      </c>
      <c r="X504" s="170">
        <f t="shared" ca="1" si="45"/>
        <v>0</v>
      </c>
      <c r="AB504" s="314" t="str">
        <f t="shared" si="47"/>
        <v/>
      </c>
    </row>
    <row r="505" spans="1:28" s="170" customFormat="1" ht="20.25">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46"/>
        <v/>
      </c>
      <c r="T505" s="155" t="str">
        <f ca="1">IF(B505="","",IF(ISERROR(MATCH($J505,SorP!$B$1:$B$6226,0)),"",INDIRECT("'SorP'!$A$"&amp;MATCH($S505&amp;$J505,SorP!C:C,0))))</f>
        <v/>
      </c>
      <c r="U505" s="168"/>
      <c r="V505" s="169" t="e">
        <f>IF(C505="",NA(),MATCH($B505&amp;$C505,'Smelter Look-up'!$J:$J,0))</f>
        <v>#N/A</v>
      </c>
      <c r="X505" s="170">
        <f t="shared" ca="1" si="45"/>
        <v>0</v>
      </c>
      <c r="AB505" s="314" t="str">
        <f t="shared" si="47"/>
        <v/>
      </c>
    </row>
    <row r="506" spans="1:28" s="170" customFormat="1" ht="20.25">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46"/>
        <v/>
      </c>
      <c r="T506" s="155" t="str">
        <f ca="1">IF(B506="","",IF(ISERROR(MATCH($J506,SorP!$B$1:$B$6226,0)),"",INDIRECT("'SorP'!$A$"&amp;MATCH($S506&amp;$J506,SorP!C:C,0))))</f>
        <v/>
      </c>
      <c r="U506" s="168"/>
      <c r="V506" s="169" t="e">
        <f>IF(C506="",NA(),MATCH($B506&amp;$C506,'Smelter Look-up'!$J:$J,0))</f>
        <v>#N/A</v>
      </c>
      <c r="X506" s="170">
        <f t="shared" ca="1" si="45"/>
        <v>0</v>
      </c>
      <c r="AB506" s="314" t="str">
        <f t="shared" si="47"/>
        <v/>
      </c>
    </row>
    <row r="507" spans="1:28" s="170" customFormat="1" ht="20.25">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46"/>
        <v/>
      </c>
      <c r="T507" s="155" t="str">
        <f ca="1">IF(B507="","",IF(ISERROR(MATCH($J507,SorP!$B$1:$B$6226,0)),"",INDIRECT("'SorP'!$A$"&amp;MATCH($S507&amp;$J507,SorP!C:C,0))))</f>
        <v/>
      </c>
      <c r="U507" s="168"/>
      <c r="V507" s="169" t="e">
        <f>IF(C507="",NA(),MATCH($B507&amp;$C507,'Smelter Look-up'!$J:$J,0))</f>
        <v>#N/A</v>
      </c>
      <c r="X507" s="170">
        <f t="shared" ref="X507:X570" ca="1" si="48">IF(AND(C507="Smelter not listed",OR(LEN(D507)=0,LEN(E507)=0)),1,0)</f>
        <v>0</v>
      </c>
      <c r="AB507" s="314" t="str">
        <f t="shared" si="47"/>
        <v/>
      </c>
    </row>
    <row r="508" spans="1:28" s="170" customFormat="1" ht="20.25">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ref="S508:S571" ca="1" si="49">IF(B508="","",IF(ISERROR(MATCH($E508,CL,0)),"Unknown",INDIRECT("'C'!$A$"&amp;MATCH($E508,CL,0)+1)))</f>
        <v/>
      </c>
      <c r="T508" s="155" t="str">
        <f ca="1">IF(B508="","",IF(ISERROR(MATCH($J508,SorP!$B$1:$B$6226,0)),"",INDIRECT("'SorP'!$A$"&amp;MATCH($S508&amp;$J508,SorP!C:C,0))))</f>
        <v/>
      </c>
      <c r="U508" s="168"/>
      <c r="V508" s="169" t="e">
        <f>IF(C508="",NA(),MATCH($B508&amp;$C508,'Smelter Look-up'!$J:$J,0))</f>
        <v>#N/A</v>
      </c>
      <c r="X508" s="170">
        <f t="shared" ca="1" si="48"/>
        <v>0</v>
      </c>
      <c r="AB508" s="314" t="str">
        <f t="shared" si="47"/>
        <v/>
      </c>
    </row>
    <row r="509" spans="1:28" s="170" customFormat="1" ht="20.25">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49"/>
        <v/>
      </c>
      <c r="T509" s="155" t="str">
        <f ca="1">IF(B509="","",IF(ISERROR(MATCH($J509,SorP!$B$1:$B$6226,0)),"",INDIRECT("'SorP'!$A$"&amp;MATCH($S509&amp;$J509,SorP!C:C,0))))</f>
        <v/>
      </c>
      <c r="U509" s="168"/>
      <c r="V509" s="169" t="e">
        <f>IF(C509="",NA(),MATCH($B509&amp;$C509,'Smelter Look-up'!$J:$J,0))</f>
        <v>#N/A</v>
      </c>
      <c r="X509" s="170">
        <f t="shared" ca="1" si="48"/>
        <v>0</v>
      </c>
      <c r="AB509" s="314" t="str">
        <f t="shared" si="47"/>
        <v/>
      </c>
    </row>
    <row r="510" spans="1:28" s="170" customFormat="1" ht="20.25">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49"/>
        <v/>
      </c>
      <c r="T510" s="155" t="str">
        <f ca="1">IF(B510="","",IF(ISERROR(MATCH($J510,SorP!$B$1:$B$6226,0)),"",INDIRECT("'SorP'!$A$"&amp;MATCH($S510&amp;$J510,SorP!C:C,0))))</f>
        <v/>
      </c>
      <c r="U510" s="168"/>
      <c r="V510" s="169" t="e">
        <f>IF(C510="",NA(),MATCH($B510&amp;$C510,'Smelter Look-up'!$J:$J,0))</f>
        <v>#N/A</v>
      </c>
      <c r="X510" s="170">
        <f t="shared" ca="1" si="48"/>
        <v>0</v>
      </c>
      <c r="AB510" s="314" t="str">
        <f t="shared" si="47"/>
        <v/>
      </c>
    </row>
    <row r="511" spans="1:28" s="170" customFormat="1" ht="20.25">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49"/>
        <v/>
      </c>
      <c r="T511" s="155" t="str">
        <f ca="1">IF(B511="","",IF(ISERROR(MATCH($J511,SorP!$B$1:$B$6226,0)),"",INDIRECT("'SorP'!$A$"&amp;MATCH($S511&amp;$J511,SorP!C:C,0))))</f>
        <v/>
      </c>
      <c r="U511" s="168"/>
      <c r="V511" s="169" t="e">
        <f>IF(C511="",NA(),MATCH($B511&amp;$C511,'Smelter Look-up'!$J:$J,0))</f>
        <v>#N/A</v>
      </c>
      <c r="X511" s="170">
        <f t="shared" ca="1" si="48"/>
        <v>0</v>
      </c>
      <c r="AB511" s="314" t="str">
        <f t="shared" si="47"/>
        <v/>
      </c>
    </row>
    <row r="512" spans="1:28" s="170" customFormat="1" ht="20.25">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ca="1" si="49"/>
        <v/>
      </c>
      <c r="T512" s="155" t="str">
        <f ca="1">IF(B512="","",IF(ISERROR(MATCH($J512,SorP!$B$1:$B$6226,0)),"",INDIRECT("'SorP'!$A$"&amp;MATCH($S512&amp;$J512,SorP!C:C,0))))</f>
        <v/>
      </c>
      <c r="U512" s="168"/>
      <c r="V512" s="169" t="e">
        <f>IF(C512="",NA(),MATCH($B512&amp;$C512,'Smelter Look-up'!$J:$J,0))</f>
        <v>#N/A</v>
      </c>
      <c r="X512" s="170">
        <f t="shared" ca="1" si="48"/>
        <v>0</v>
      </c>
      <c r="AB512" s="314" t="str">
        <f t="shared" si="47"/>
        <v/>
      </c>
    </row>
    <row r="513" spans="1:28" s="170" customFormat="1" ht="20.25">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49"/>
        <v/>
      </c>
      <c r="T513" s="155" t="str">
        <f ca="1">IF(B513="","",IF(ISERROR(MATCH($J513,SorP!$B$1:$B$6226,0)),"",INDIRECT("'SorP'!$A$"&amp;MATCH($S513&amp;$J513,SorP!C:C,0))))</f>
        <v/>
      </c>
      <c r="U513" s="168"/>
      <c r="V513" s="169" t="e">
        <f>IF(C513="",NA(),MATCH($B513&amp;$C513,'Smelter Look-up'!$J:$J,0))</f>
        <v>#N/A</v>
      </c>
      <c r="X513" s="170">
        <f t="shared" ca="1" si="48"/>
        <v>0</v>
      </c>
      <c r="AB513" s="314" t="str">
        <f t="shared" si="47"/>
        <v/>
      </c>
    </row>
    <row r="514" spans="1:28" s="170" customFormat="1" ht="20.25">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49"/>
        <v/>
      </c>
      <c r="T514" s="155" t="str">
        <f ca="1">IF(B514="","",IF(ISERROR(MATCH($J514,SorP!$B$1:$B$6226,0)),"",INDIRECT("'SorP'!$A$"&amp;MATCH($S514&amp;$J514,SorP!C:C,0))))</f>
        <v/>
      </c>
      <c r="U514" s="168"/>
      <c r="V514" s="169" t="e">
        <f>IF(C514="",NA(),MATCH($B514&amp;$C514,'Smelter Look-up'!$J:$J,0))</f>
        <v>#N/A</v>
      </c>
      <c r="X514" s="170">
        <f t="shared" ca="1" si="48"/>
        <v>0</v>
      </c>
      <c r="AB514" s="314" t="str">
        <f t="shared" ref="AB514:AB577" si="50">IF(C514="","",B514)</f>
        <v/>
      </c>
    </row>
    <row r="515" spans="1:28" s="170" customFormat="1" ht="20.25">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49"/>
        <v/>
      </c>
      <c r="T515" s="155" t="str">
        <f ca="1">IF(B515="","",IF(ISERROR(MATCH($J515,SorP!$B$1:$B$6226,0)),"",INDIRECT("'SorP'!$A$"&amp;MATCH($S515&amp;$J515,SorP!C:C,0))))</f>
        <v/>
      </c>
      <c r="U515" s="168"/>
      <c r="V515" s="169" t="e">
        <f>IF(C515="",NA(),MATCH($B515&amp;$C515,'Smelter Look-up'!$J:$J,0))</f>
        <v>#N/A</v>
      </c>
      <c r="X515" s="170">
        <f t="shared" ca="1" si="48"/>
        <v>0</v>
      </c>
      <c r="AB515" s="314" t="str">
        <f t="shared" si="50"/>
        <v/>
      </c>
    </row>
    <row r="516" spans="1:28" s="170" customFormat="1" ht="20.25">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49"/>
        <v/>
      </c>
      <c r="T516" s="155" t="str">
        <f ca="1">IF(B516="","",IF(ISERROR(MATCH($J516,SorP!$B$1:$B$6226,0)),"",INDIRECT("'SorP'!$A$"&amp;MATCH($S516&amp;$J516,SorP!C:C,0))))</f>
        <v/>
      </c>
      <c r="U516" s="168"/>
      <c r="V516" s="169" t="e">
        <f>IF(C516="",NA(),MATCH($B516&amp;$C516,'Smelter Look-up'!$J:$J,0))</f>
        <v>#N/A</v>
      </c>
      <c r="X516" s="170">
        <f t="shared" ca="1" si="48"/>
        <v>0</v>
      </c>
      <c r="AB516" s="314" t="str">
        <f t="shared" si="50"/>
        <v/>
      </c>
    </row>
    <row r="517" spans="1:28" s="170" customFormat="1" ht="20.25">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49"/>
        <v/>
      </c>
      <c r="T517" s="155" t="str">
        <f ca="1">IF(B517="","",IF(ISERROR(MATCH($J517,SorP!$B$1:$B$6226,0)),"",INDIRECT("'SorP'!$A$"&amp;MATCH($S517&amp;$J517,SorP!C:C,0))))</f>
        <v/>
      </c>
      <c r="U517" s="168"/>
      <c r="V517" s="169" t="e">
        <f>IF(C517="",NA(),MATCH($B517&amp;$C517,'Smelter Look-up'!$J:$J,0))</f>
        <v>#N/A</v>
      </c>
      <c r="X517" s="170">
        <f t="shared" ca="1" si="48"/>
        <v>0</v>
      </c>
      <c r="AB517" s="314" t="str">
        <f t="shared" si="50"/>
        <v/>
      </c>
    </row>
    <row r="518" spans="1:28" s="170" customFormat="1" ht="20.25">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49"/>
        <v/>
      </c>
      <c r="T518" s="155" t="str">
        <f ca="1">IF(B518="","",IF(ISERROR(MATCH($J518,SorP!$B$1:$B$6226,0)),"",INDIRECT("'SorP'!$A$"&amp;MATCH($S518&amp;$J518,SorP!C:C,0))))</f>
        <v/>
      </c>
      <c r="U518" s="168"/>
      <c r="V518" s="169" t="e">
        <f>IF(C518="",NA(),MATCH($B518&amp;$C518,'Smelter Look-up'!$J:$J,0))</f>
        <v>#N/A</v>
      </c>
      <c r="X518" s="170">
        <f t="shared" ca="1" si="48"/>
        <v>0</v>
      </c>
      <c r="AB518" s="314" t="str">
        <f t="shared" si="50"/>
        <v/>
      </c>
    </row>
    <row r="519" spans="1:28" s="170" customFormat="1" ht="20.25">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49"/>
        <v/>
      </c>
      <c r="T519" s="155" t="str">
        <f ca="1">IF(B519="","",IF(ISERROR(MATCH($J519,SorP!$B$1:$B$6226,0)),"",INDIRECT("'SorP'!$A$"&amp;MATCH($S519&amp;$J519,SorP!C:C,0))))</f>
        <v/>
      </c>
      <c r="U519" s="168"/>
      <c r="V519" s="169" t="e">
        <f>IF(C519="",NA(),MATCH($B519&amp;$C519,'Smelter Look-up'!$J:$J,0))</f>
        <v>#N/A</v>
      </c>
      <c r="X519" s="170">
        <f t="shared" ca="1" si="48"/>
        <v>0</v>
      </c>
      <c r="AB519" s="314" t="str">
        <f t="shared" si="50"/>
        <v/>
      </c>
    </row>
    <row r="520" spans="1:28" s="170" customFormat="1" ht="20.25">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49"/>
        <v/>
      </c>
      <c r="T520" s="155" t="str">
        <f ca="1">IF(B520="","",IF(ISERROR(MATCH($J520,SorP!$B$1:$B$6226,0)),"",INDIRECT("'SorP'!$A$"&amp;MATCH($S520&amp;$J520,SorP!C:C,0))))</f>
        <v/>
      </c>
      <c r="U520" s="168"/>
      <c r="V520" s="169" t="e">
        <f>IF(C520="",NA(),MATCH($B520&amp;$C520,'Smelter Look-up'!$J:$J,0))</f>
        <v>#N/A</v>
      </c>
      <c r="X520" s="170">
        <f t="shared" ca="1" si="48"/>
        <v>0</v>
      </c>
      <c r="AB520" s="314" t="str">
        <f t="shared" si="50"/>
        <v/>
      </c>
    </row>
    <row r="521" spans="1:28" s="170" customFormat="1" ht="20.25">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49"/>
        <v/>
      </c>
      <c r="T521" s="155" t="str">
        <f ca="1">IF(B521="","",IF(ISERROR(MATCH($J521,SorP!$B$1:$B$6226,0)),"",INDIRECT("'SorP'!$A$"&amp;MATCH($S521&amp;$J521,SorP!C:C,0))))</f>
        <v/>
      </c>
      <c r="U521" s="168"/>
      <c r="V521" s="169" t="e">
        <f>IF(C521="",NA(),MATCH($B521&amp;$C521,'Smelter Look-up'!$J:$J,0))</f>
        <v>#N/A</v>
      </c>
      <c r="X521" s="170">
        <f t="shared" ca="1" si="48"/>
        <v>0</v>
      </c>
      <c r="AB521" s="314" t="str">
        <f t="shared" si="50"/>
        <v/>
      </c>
    </row>
    <row r="522" spans="1:28" s="170" customFormat="1" ht="20.25">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49"/>
        <v/>
      </c>
      <c r="T522" s="155" t="str">
        <f ca="1">IF(B522="","",IF(ISERROR(MATCH($J522,SorP!$B$1:$B$6226,0)),"",INDIRECT("'SorP'!$A$"&amp;MATCH($S522&amp;$J522,SorP!C:C,0))))</f>
        <v/>
      </c>
      <c r="U522" s="168"/>
      <c r="V522" s="169" t="e">
        <f>IF(C522="",NA(),MATCH($B522&amp;$C522,'Smelter Look-up'!$J:$J,0))</f>
        <v>#N/A</v>
      </c>
      <c r="X522" s="170">
        <f t="shared" ca="1" si="48"/>
        <v>0</v>
      </c>
      <c r="AB522" s="314" t="str">
        <f t="shared" si="50"/>
        <v/>
      </c>
    </row>
    <row r="523" spans="1:28" s="170" customFormat="1" ht="20.25">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49"/>
        <v/>
      </c>
      <c r="T523" s="155" t="str">
        <f ca="1">IF(B523="","",IF(ISERROR(MATCH($J523,SorP!$B$1:$B$6226,0)),"",INDIRECT("'SorP'!$A$"&amp;MATCH($S523&amp;$J523,SorP!C:C,0))))</f>
        <v/>
      </c>
      <c r="U523" s="168"/>
      <c r="V523" s="169" t="e">
        <f>IF(C523="",NA(),MATCH($B523&amp;$C523,'Smelter Look-up'!$J:$J,0))</f>
        <v>#N/A</v>
      </c>
      <c r="X523" s="170">
        <f t="shared" ca="1" si="48"/>
        <v>0</v>
      </c>
      <c r="AB523" s="314" t="str">
        <f t="shared" si="50"/>
        <v/>
      </c>
    </row>
    <row r="524" spans="1:28" s="170" customFormat="1" ht="20.25">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49"/>
        <v/>
      </c>
      <c r="T524" s="155" t="str">
        <f ca="1">IF(B524="","",IF(ISERROR(MATCH($J524,SorP!$B$1:$B$6226,0)),"",INDIRECT("'SorP'!$A$"&amp;MATCH($S524&amp;$J524,SorP!C:C,0))))</f>
        <v/>
      </c>
      <c r="U524" s="168"/>
      <c r="V524" s="169" t="e">
        <f>IF(C524="",NA(),MATCH($B524&amp;$C524,'Smelter Look-up'!$J:$J,0))</f>
        <v>#N/A</v>
      </c>
      <c r="X524" s="170">
        <f t="shared" ca="1" si="48"/>
        <v>0</v>
      </c>
      <c r="AB524" s="314" t="str">
        <f t="shared" si="50"/>
        <v/>
      </c>
    </row>
    <row r="525" spans="1:28" s="170" customFormat="1" ht="20.25">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49"/>
        <v/>
      </c>
      <c r="T525" s="155" t="str">
        <f ca="1">IF(B525="","",IF(ISERROR(MATCH($J525,SorP!$B$1:$B$6226,0)),"",INDIRECT("'SorP'!$A$"&amp;MATCH($S525&amp;$J525,SorP!C:C,0))))</f>
        <v/>
      </c>
      <c r="U525" s="168"/>
      <c r="V525" s="169" t="e">
        <f>IF(C525="",NA(),MATCH($B525&amp;$C525,'Smelter Look-up'!$J:$J,0))</f>
        <v>#N/A</v>
      </c>
      <c r="X525" s="170">
        <f t="shared" ca="1" si="48"/>
        <v>0</v>
      </c>
      <c r="AB525" s="314" t="str">
        <f t="shared" si="50"/>
        <v/>
      </c>
    </row>
    <row r="526" spans="1:28" s="170" customFormat="1" ht="20.25">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49"/>
        <v/>
      </c>
      <c r="T526" s="155" t="str">
        <f ca="1">IF(B526="","",IF(ISERROR(MATCH($J526,SorP!$B$1:$B$6226,0)),"",INDIRECT("'SorP'!$A$"&amp;MATCH($S526&amp;$J526,SorP!C:C,0))))</f>
        <v/>
      </c>
      <c r="U526" s="168"/>
      <c r="V526" s="169" t="e">
        <f>IF(C526="",NA(),MATCH($B526&amp;$C526,'Smelter Look-up'!$J:$J,0))</f>
        <v>#N/A</v>
      </c>
      <c r="X526" s="170">
        <f t="shared" ca="1" si="48"/>
        <v>0</v>
      </c>
      <c r="AB526" s="314" t="str">
        <f t="shared" si="50"/>
        <v/>
      </c>
    </row>
    <row r="527" spans="1:28" s="170" customFormat="1" ht="20.25">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49"/>
        <v/>
      </c>
      <c r="T527" s="155" t="str">
        <f ca="1">IF(B527="","",IF(ISERROR(MATCH($J527,SorP!$B$1:$B$6226,0)),"",INDIRECT("'SorP'!$A$"&amp;MATCH($S527&amp;$J527,SorP!C:C,0))))</f>
        <v/>
      </c>
      <c r="U527" s="168"/>
      <c r="V527" s="169" t="e">
        <f>IF(C527="",NA(),MATCH($B527&amp;$C527,'Smelter Look-up'!$J:$J,0))</f>
        <v>#N/A</v>
      </c>
      <c r="X527" s="170">
        <f t="shared" ca="1" si="48"/>
        <v>0</v>
      </c>
      <c r="AB527" s="314" t="str">
        <f t="shared" si="50"/>
        <v/>
      </c>
    </row>
    <row r="528" spans="1:28" s="170" customFormat="1" ht="20.25">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49"/>
        <v/>
      </c>
      <c r="T528" s="155" t="str">
        <f ca="1">IF(B528="","",IF(ISERROR(MATCH($J528,SorP!$B$1:$B$6226,0)),"",INDIRECT("'SorP'!$A$"&amp;MATCH($S528&amp;$J528,SorP!C:C,0))))</f>
        <v/>
      </c>
      <c r="U528" s="168"/>
      <c r="V528" s="169" t="e">
        <f>IF(C528="",NA(),MATCH($B528&amp;$C528,'Smelter Look-up'!$J:$J,0))</f>
        <v>#N/A</v>
      </c>
      <c r="X528" s="170">
        <f t="shared" ca="1" si="48"/>
        <v>0</v>
      </c>
      <c r="AB528" s="314" t="str">
        <f t="shared" si="50"/>
        <v/>
      </c>
    </row>
    <row r="529" spans="1:28" s="170" customFormat="1" ht="20.25">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49"/>
        <v/>
      </c>
      <c r="T529" s="155" t="str">
        <f ca="1">IF(B529="","",IF(ISERROR(MATCH($J529,SorP!$B$1:$B$6226,0)),"",INDIRECT("'SorP'!$A$"&amp;MATCH($S529&amp;$J529,SorP!C:C,0))))</f>
        <v/>
      </c>
      <c r="U529" s="168"/>
      <c r="V529" s="169" t="e">
        <f>IF(C529="",NA(),MATCH($B529&amp;$C529,'Smelter Look-up'!$J:$J,0))</f>
        <v>#N/A</v>
      </c>
      <c r="X529" s="170">
        <f t="shared" ca="1" si="48"/>
        <v>0</v>
      </c>
      <c r="AB529" s="314" t="str">
        <f t="shared" si="50"/>
        <v/>
      </c>
    </row>
    <row r="530" spans="1:28" s="170" customFormat="1" ht="20.25">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49"/>
        <v/>
      </c>
      <c r="T530" s="155" t="str">
        <f ca="1">IF(B530="","",IF(ISERROR(MATCH($J530,SorP!$B$1:$B$6226,0)),"",INDIRECT("'SorP'!$A$"&amp;MATCH($S530&amp;$J530,SorP!C:C,0))))</f>
        <v/>
      </c>
      <c r="U530" s="168"/>
      <c r="V530" s="169" t="e">
        <f>IF(C530="",NA(),MATCH($B530&amp;$C530,'Smelter Look-up'!$J:$J,0))</f>
        <v>#N/A</v>
      </c>
      <c r="X530" s="170">
        <f t="shared" ca="1" si="48"/>
        <v>0</v>
      </c>
      <c r="AB530" s="314" t="str">
        <f t="shared" si="50"/>
        <v/>
      </c>
    </row>
    <row r="531" spans="1:28" s="170" customFormat="1" ht="20.25">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49"/>
        <v/>
      </c>
      <c r="T531" s="155" t="str">
        <f ca="1">IF(B531="","",IF(ISERROR(MATCH($J531,SorP!$B$1:$B$6226,0)),"",INDIRECT("'SorP'!$A$"&amp;MATCH($S531&amp;$J531,SorP!C:C,0))))</f>
        <v/>
      </c>
      <c r="U531" s="168"/>
      <c r="V531" s="169" t="e">
        <f>IF(C531="",NA(),MATCH($B531&amp;$C531,'Smelter Look-up'!$J:$J,0))</f>
        <v>#N/A</v>
      </c>
      <c r="X531" s="170">
        <f t="shared" ca="1" si="48"/>
        <v>0</v>
      </c>
      <c r="AB531" s="314" t="str">
        <f t="shared" si="50"/>
        <v/>
      </c>
    </row>
    <row r="532" spans="1:28" s="170" customFormat="1" ht="20.25">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49"/>
        <v/>
      </c>
      <c r="T532" s="155" t="str">
        <f ca="1">IF(B532="","",IF(ISERROR(MATCH($J532,SorP!$B$1:$B$6226,0)),"",INDIRECT("'SorP'!$A$"&amp;MATCH($S532&amp;$J532,SorP!C:C,0))))</f>
        <v/>
      </c>
      <c r="U532" s="168"/>
      <c r="V532" s="169" t="e">
        <f>IF(C532="",NA(),MATCH($B532&amp;$C532,'Smelter Look-up'!$J:$J,0))</f>
        <v>#N/A</v>
      </c>
      <c r="X532" s="170">
        <f t="shared" ca="1" si="48"/>
        <v>0</v>
      </c>
      <c r="AB532" s="314" t="str">
        <f t="shared" si="50"/>
        <v/>
      </c>
    </row>
    <row r="533" spans="1:28" s="170" customFormat="1" ht="20.25">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49"/>
        <v/>
      </c>
      <c r="T533" s="155" t="str">
        <f ca="1">IF(B533="","",IF(ISERROR(MATCH($J533,SorP!$B$1:$B$6226,0)),"",INDIRECT("'SorP'!$A$"&amp;MATCH($S533&amp;$J533,SorP!C:C,0))))</f>
        <v/>
      </c>
      <c r="U533" s="168"/>
      <c r="V533" s="169" t="e">
        <f>IF(C533="",NA(),MATCH($B533&amp;$C533,'Smelter Look-up'!$J:$J,0))</f>
        <v>#N/A</v>
      </c>
      <c r="X533" s="170">
        <f t="shared" ca="1" si="48"/>
        <v>0</v>
      </c>
      <c r="AB533" s="314" t="str">
        <f t="shared" si="50"/>
        <v/>
      </c>
    </row>
    <row r="534" spans="1:28" s="170" customFormat="1" ht="20.25">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49"/>
        <v/>
      </c>
      <c r="T534" s="155" t="str">
        <f ca="1">IF(B534="","",IF(ISERROR(MATCH($J534,SorP!$B$1:$B$6226,0)),"",INDIRECT("'SorP'!$A$"&amp;MATCH($S534&amp;$J534,SorP!C:C,0))))</f>
        <v/>
      </c>
      <c r="U534" s="168"/>
      <c r="V534" s="169" t="e">
        <f>IF(C534="",NA(),MATCH($B534&amp;$C534,'Smelter Look-up'!$J:$J,0))</f>
        <v>#N/A</v>
      </c>
      <c r="X534" s="170">
        <f t="shared" ca="1" si="48"/>
        <v>0</v>
      </c>
      <c r="AB534" s="314" t="str">
        <f t="shared" si="50"/>
        <v/>
      </c>
    </row>
    <row r="535" spans="1:28" s="170" customFormat="1" ht="20.25">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49"/>
        <v/>
      </c>
      <c r="T535" s="155" t="str">
        <f ca="1">IF(B535="","",IF(ISERROR(MATCH($J535,SorP!$B$1:$B$6226,0)),"",INDIRECT("'SorP'!$A$"&amp;MATCH($S535&amp;$J535,SorP!C:C,0))))</f>
        <v/>
      </c>
      <c r="U535" s="168"/>
      <c r="V535" s="169" t="e">
        <f>IF(C535="",NA(),MATCH($B535&amp;$C535,'Smelter Look-up'!$J:$J,0))</f>
        <v>#N/A</v>
      </c>
      <c r="X535" s="170">
        <f t="shared" ca="1" si="48"/>
        <v>0</v>
      </c>
      <c r="AB535" s="314" t="str">
        <f t="shared" si="50"/>
        <v/>
      </c>
    </row>
    <row r="536" spans="1:28" s="170" customFormat="1" ht="20.25">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49"/>
        <v/>
      </c>
      <c r="T536" s="155" t="str">
        <f ca="1">IF(B536="","",IF(ISERROR(MATCH($J536,SorP!$B$1:$B$6226,0)),"",INDIRECT("'SorP'!$A$"&amp;MATCH($S536&amp;$J536,SorP!C:C,0))))</f>
        <v/>
      </c>
      <c r="U536" s="168"/>
      <c r="V536" s="169" t="e">
        <f>IF(C536="",NA(),MATCH($B536&amp;$C536,'Smelter Look-up'!$J:$J,0))</f>
        <v>#N/A</v>
      </c>
      <c r="X536" s="170">
        <f t="shared" ca="1" si="48"/>
        <v>0</v>
      </c>
      <c r="AB536" s="314" t="str">
        <f t="shared" si="50"/>
        <v/>
      </c>
    </row>
    <row r="537" spans="1:28" s="170" customFormat="1" ht="20.25">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49"/>
        <v/>
      </c>
      <c r="T537" s="155" t="str">
        <f ca="1">IF(B537="","",IF(ISERROR(MATCH($J537,SorP!$B$1:$B$6226,0)),"",INDIRECT("'SorP'!$A$"&amp;MATCH($S537&amp;$J537,SorP!C:C,0))))</f>
        <v/>
      </c>
      <c r="U537" s="168"/>
      <c r="V537" s="169" t="e">
        <f>IF(C537="",NA(),MATCH($B537&amp;$C537,'Smelter Look-up'!$J:$J,0))</f>
        <v>#N/A</v>
      </c>
      <c r="X537" s="170">
        <f t="shared" ca="1" si="48"/>
        <v>0</v>
      </c>
      <c r="AB537" s="314" t="str">
        <f t="shared" si="50"/>
        <v/>
      </c>
    </row>
    <row r="538" spans="1:28" s="170" customFormat="1" ht="20.25">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49"/>
        <v/>
      </c>
      <c r="T538" s="155" t="str">
        <f ca="1">IF(B538="","",IF(ISERROR(MATCH($J538,SorP!$B$1:$B$6226,0)),"",INDIRECT("'SorP'!$A$"&amp;MATCH($S538&amp;$J538,SorP!C:C,0))))</f>
        <v/>
      </c>
      <c r="U538" s="168"/>
      <c r="V538" s="169" t="e">
        <f>IF(C538="",NA(),MATCH($B538&amp;$C538,'Smelter Look-up'!$J:$J,0))</f>
        <v>#N/A</v>
      </c>
      <c r="X538" s="170">
        <f t="shared" ca="1" si="48"/>
        <v>0</v>
      </c>
      <c r="AB538" s="314" t="str">
        <f t="shared" si="50"/>
        <v/>
      </c>
    </row>
    <row r="539" spans="1:28" s="170" customFormat="1" ht="20.25">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49"/>
        <v/>
      </c>
      <c r="T539" s="155" t="str">
        <f ca="1">IF(B539="","",IF(ISERROR(MATCH($J539,SorP!$B$1:$B$6226,0)),"",INDIRECT("'SorP'!$A$"&amp;MATCH($S539&amp;$J539,SorP!C:C,0))))</f>
        <v/>
      </c>
      <c r="U539" s="168"/>
      <c r="V539" s="169" t="e">
        <f>IF(C539="",NA(),MATCH($B539&amp;$C539,'Smelter Look-up'!$J:$J,0))</f>
        <v>#N/A</v>
      </c>
      <c r="X539" s="170">
        <f t="shared" ca="1" si="48"/>
        <v>0</v>
      </c>
      <c r="AB539" s="314" t="str">
        <f t="shared" si="50"/>
        <v/>
      </c>
    </row>
    <row r="540" spans="1:28" s="170" customFormat="1" ht="20.25">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49"/>
        <v/>
      </c>
      <c r="T540" s="155" t="str">
        <f ca="1">IF(B540="","",IF(ISERROR(MATCH($J540,SorP!$B$1:$B$6226,0)),"",INDIRECT("'SorP'!$A$"&amp;MATCH($S540&amp;$J540,SorP!C:C,0))))</f>
        <v/>
      </c>
      <c r="U540" s="168"/>
      <c r="V540" s="169" t="e">
        <f>IF(C540="",NA(),MATCH($B540&amp;$C540,'Smelter Look-up'!$J:$J,0))</f>
        <v>#N/A</v>
      </c>
      <c r="X540" s="170">
        <f t="shared" ca="1" si="48"/>
        <v>0</v>
      </c>
      <c r="AB540" s="314" t="str">
        <f t="shared" si="50"/>
        <v/>
      </c>
    </row>
    <row r="541" spans="1:28" s="170" customFormat="1" ht="20.25">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49"/>
        <v/>
      </c>
      <c r="T541" s="155" t="str">
        <f ca="1">IF(B541="","",IF(ISERROR(MATCH($J541,SorP!$B$1:$B$6226,0)),"",INDIRECT("'SorP'!$A$"&amp;MATCH($S541&amp;$J541,SorP!C:C,0))))</f>
        <v/>
      </c>
      <c r="U541" s="168"/>
      <c r="V541" s="169" t="e">
        <f>IF(C541="",NA(),MATCH($B541&amp;$C541,'Smelter Look-up'!$J:$J,0))</f>
        <v>#N/A</v>
      </c>
      <c r="X541" s="170">
        <f t="shared" ca="1" si="48"/>
        <v>0</v>
      </c>
      <c r="AB541" s="314" t="str">
        <f t="shared" si="50"/>
        <v/>
      </c>
    </row>
    <row r="542" spans="1:28" s="170" customFormat="1" ht="20.25">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49"/>
        <v/>
      </c>
      <c r="T542" s="155" t="str">
        <f ca="1">IF(B542="","",IF(ISERROR(MATCH($J542,SorP!$B$1:$B$6226,0)),"",INDIRECT("'SorP'!$A$"&amp;MATCH($S542&amp;$J542,SorP!C:C,0))))</f>
        <v/>
      </c>
      <c r="U542" s="168"/>
      <c r="V542" s="169" t="e">
        <f>IF(C542="",NA(),MATCH($B542&amp;$C542,'Smelter Look-up'!$J:$J,0))</f>
        <v>#N/A</v>
      </c>
      <c r="X542" s="170">
        <f t="shared" ca="1" si="48"/>
        <v>0</v>
      </c>
      <c r="AB542" s="314" t="str">
        <f t="shared" si="50"/>
        <v/>
      </c>
    </row>
    <row r="543" spans="1:28" s="170" customFormat="1" ht="20.25">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49"/>
        <v/>
      </c>
      <c r="T543" s="155" t="str">
        <f ca="1">IF(B543="","",IF(ISERROR(MATCH($J543,SorP!$B$1:$B$6226,0)),"",INDIRECT("'SorP'!$A$"&amp;MATCH($S543&amp;$J543,SorP!C:C,0))))</f>
        <v/>
      </c>
      <c r="U543" s="168"/>
      <c r="V543" s="169" t="e">
        <f>IF(C543="",NA(),MATCH($B543&amp;$C543,'Smelter Look-up'!$J:$J,0))</f>
        <v>#N/A</v>
      </c>
      <c r="X543" s="170">
        <f t="shared" ca="1" si="48"/>
        <v>0</v>
      </c>
      <c r="AB543" s="314" t="str">
        <f t="shared" si="50"/>
        <v/>
      </c>
    </row>
    <row r="544" spans="1:28" s="170" customFormat="1" ht="20.25">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49"/>
        <v/>
      </c>
      <c r="T544" s="155" t="str">
        <f ca="1">IF(B544="","",IF(ISERROR(MATCH($J544,SorP!$B$1:$B$6226,0)),"",INDIRECT("'SorP'!$A$"&amp;MATCH($S544&amp;$J544,SorP!C:C,0))))</f>
        <v/>
      </c>
      <c r="U544" s="168"/>
      <c r="V544" s="169" t="e">
        <f>IF(C544="",NA(),MATCH($B544&amp;$C544,'Smelter Look-up'!$J:$J,0))</f>
        <v>#N/A</v>
      </c>
      <c r="X544" s="170">
        <f t="shared" ca="1" si="48"/>
        <v>0</v>
      </c>
      <c r="AB544" s="314" t="str">
        <f t="shared" si="50"/>
        <v/>
      </c>
    </row>
    <row r="545" spans="1:28" s="170" customFormat="1" ht="20.25">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49"/>
        <v/>
      </c>
      <c r="T545" s="155" t="str">
        <f ca="1">IF(B545="","",IF(ISERROR(MATCH($J545,SorP!$B$1:$B$6226,0)),"",INDIRECT("'SorP'!$A$"&amp;MATCH($S545&amp;$J545,SorP!C:C,0))))</f>
        <v/>
      </c>
      <c r="U545" s="168"/>
      <c r="V545" s="169" t="e">
        <f>IF(C545="",NA(),MATCH($B545&amp;$C545,'Smelter Look-up'!$J:$J,0))</f>
        <v>#N/A</v>
      </c>
      <c r="X545" s="170">
        <f t="shared" ca="1" si="48"/>
        <v>0</v>
      </c>
      <c r="AB545" s="314" t="str">
        <f t="shared" si="50"/>
        <v/>
      </c>
    </row>
    <row r="546" spans="1:28" s="170" customFormat="1" ht="20.25">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49"/>
        <v/>
      </c>
      <c r="T546" s="155" t="str">
        <f ca="1">IF(B546="","",IF(ISERROR(MATCH($J546,SorP!$B$1:$B$6226,0)),"",INDIRECT("'SorP'!$A$"&amp;MATCH($S546&amp;$J546,SorP!C:C,0))))</f>
        <v/>
      </c>
      <c r="U546" s="168"/>
      <c r="V546" s="169" t="e">
        <f>IF(C546="",NA(),MATCH($B546&amp;$C546,'Smelter Look-up'!$J:$J,0))</f>
        <v>#N/A</v>
      </c>
      <c r="X546" s="170">
        <f t="shared" ca="1" si="48"/>
        <v>0</v>
      </c>
      <c r="AB546" s="314" t="str">
        <f t="shared" si="50"/>
        <v/>
      </c>
    </row>
    <row r="547" spans="1:28" s="170" customFormat="1" ht="20.25">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49"/>
        <v/>
      </c>
      <c r="T547" s="155" t="str">
        <f ca="1">IF(B547="","",IF(ISERROR(MATCH($J547,SorP!$B$1:$B$6226,0)),"",INDIRECT("'SorP'!$A$"&amp;MATCH($S547&amp;$J547,SorP!C:C,0))))</f>
        <v/>
      </c>
      <c r="U547" s="168"/>
      <c r="V547" s="169" t="e">
        <f>IF(C547="",NA(),MATCH($B547&amp;$C547,'Smelter Look-up'!$J:$J,0))</f>
        <v>#N/A</v>
      </c>
      <c r="X547" s="170">
        <f t="shared" ca="1" si="48"/>
        <v>0</v>
      </c>
      <c r="AB547" s="314" t="str">
        <f t="shared" si="50"/>
        <v/>
      </c>
    </row>
    <row r="548" spans="1:28" s="170" customFormat="1" ht="20.25">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49"/>
        <v/>
      </c>
      <c r="T548" s="155" t="str">
        <f ca="1">IF(B548="","",IF(ISERROR(MATCH($J548,SorP!$B$1:$B$6226,0)),"",INDIRECT("'SorP'!$A$"&amp;MATCH($S548&amp;$J548,SorP!C:C,0))))</f>
        <v/>
      </c>
      <c r="U548" s="168"/>
      <c r="V548" s="169" t="e">
        <f>IF(C548="",NA(),MATCH($B548&amp;$C548,'Smelter Look-up'!$J:$J,0))</f>
        <v>#N/A</v>
      </c>
      <c r="X548" s="170">
        <f t="shared" ca="1" si="48"/>
        <v>0</v>
      </c>
      <c r="AB548" s="314" t="str">
        <f t="shared" si="50"/>
        <v/>
      </c>
    </row>
    <row r="549" spans="1:28" s="170" customFormat="1" ht="20.25">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49"/>
        <v/>
      </c>
      <c r="T549" s="155" t="str">
        <f ca="1">IF(B549="","",IF(ISERROR(MATCH($J549,SorP!$B$1:$B$6226,0)),"",INDIRECT("'SorP'!$A$"&amp;MATCH($S549&amp;$J549,SorP!C:C,0))))</f>
        <v/>
      </c>
      <c r="U549" s="168"/>
      <c r="V549" s="169" t="e">
        <f>IF(C549="",NA(),MATCH($B549&amp;$C549,'Smelter Look-up'!$J:$J,0))</f>
        <v>#N/A</v>
      </c>
      <c r="X549" s="170">
        <f t="shared" ca="1" si="48"/>
        <v>0</v>
      </c>
      <c r="AB549" s="314" t="str">
        <f t="shared" si="50"/>
        <v/>
      </c>
    </row>
    <row r="550" spans="1:28" s="170" customFormat="1" ht="20.25">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49"/>
        <v/>
      </c>
      <c r="T550" s="155" t="str">
        <f ca="1">IF(B550="","",IF(ISERROR(MATCH($J550,SorP!$B$1:$B$6226,0)),"",INDIRECT("'SorP'!$A$"&amp;MATCH($S550&amp;$J550,SorP!C:C,0))))</f>
        <v/>
      </c>
      <c r="U550" s="168"/>
      <c r="V550" s="169" t="e">
        <f>IF(C550="",NA(),MATCH($B550&amp;$C550,'Smelter Look-up'!$J:$J,0))</f>
        <v>#N/A</v>
      </c>
      <c r="X550" s="170">
        <f t="shared" ca="1" si="48"/>
        <v>0</v>
      </c>
      <c r="AB550" s="314" t="str">
        <f t="shared" si="50"/>
        <v/>
      </c>
    </row>
    <row r="551" spans="1:28" s="170" customFormat="1" ht="20.25">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49"/>
        <v/>
      </c>
      <c r="T551" s="155" t="str">
        <f ca="1">IF(B551="","",IF(ISERROR(MATCH($J551,SorP!$B$1:$B$6226,0)),"",INDIRECT("'SorP'!$A$"&amp;MATCH($S551&amp;$J551,SorP!C:C,0))))</f>
        <v/>
      </c>
      <c r="U551" s="168"/>
      <c r="V551" s="169" t="e">
        <f>IF(C551="",NA(),MATCH($B551&amp;$C551,'Smelter Look-up'!$J:$J,0))</f>
        <v>#N/A</v>
      </c>
      <c r="X551" s="170">
        <f t="shared" ca="1" si="48"/>
        <v>0</v>
      </c>
      <c r="AB551" s="314" t="str">
        <f t="shared" si="50"/>
        <v/>
      </c>
    </row>
    <row r="552" spans="1:28" s="170" customFormat="1" ht="20.25">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49"/>
        <v/>
      </c>
      <c r="T552" s="155" t="str">
        <f ca="1">IF(B552="","",IF(ISERROR(MATCH($J552,SorP!$B$1:$B$6226,0)),"",INDIRECT("'SorP'!$A$"&amp;MATCH($S552&amp;$J552,SorP!C:C,0))))</f>
        <v/>
      </c>
      <c r="U552" s="168"/>
      <c r="V552" s="169" t="e">
        <f>IF(C552="",NA(),MATCH($B552&amp;$C552,'Smelter Look-up'!$J:$J,0))</f>
        <v>#N/A</v>
      </c>
      <c r="X552" s="170">
        <f t="shared" ca="1" si="48"/>
        <v>0</v>
      </c>
      <c r="AB552" s="314" t="str">
        <f t="shared" si="50"/>
        <v/>
      </c>
    </row>
    <row r="553" spans="1:28" s="170" customFormat="1" ht="20.25">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49"/>
        <v/>
      </c>
      <c r="T553" s="155" t="str">
        <f ca="1">IF(B553="","",IF(ISERROR(MATCH($J553,SorP!$B$1:$B$6226,0)),"",INDIRECT("'SorP'!$A$"&amp;MATCH($S553&amp;$J553,SorP!C:C,0))))</f>
        <v/>
      </c>
      <c r="U553" s="168"/>
      <c r="V553" s="169" t="e">
        <f>IF(C553="",NA(),MATCH($B553&amp;$C553,'Smelter Look-up'!$J:$J,0))</f>
        <v>#N/A</v>
      </c>
      <c r="X553" s="170">
        <f t="shared" ca="1" si="48"/>
        <v>0</v>
      </c>
      <c r="AB553" s="314" t="str">
        <f t="shared" si="50"/>
        <v/>
      </c>
    </row>
    <row r="554" spans="1:28" s="170" customFormat="1" ht="20.25">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49"/>
        <v/>
      </c>
      <c r="T554" s="155" t="str">
        <f ca="1">IF(B554="","",IF(ISERROR(MATCH($J554,SorP!$B$1:$B$6226,0)),"",INDIRECT("'SorP'!$A$"&amp;MATCH($S554&amp;$J554,SorP!C:C,0))))</f>
        <v/>
      </c>
      <c r="U554" s="168"/>
      <c r="V554" s="169" t="e">
        <f>IF(C554="",NA(),MATCH($B554&amp;$C554,'Smelter Look-up'!$J:$J,0))</f>
        <v>#N/A</v>
      </c>
      <c r="X554" s="170">
        <f t="shared" ca="1" si="48"/>
        <v>0</v>
      </c>
      <c r="AB554" s="314" t="str">
        <f t="shared" si="50"/>
        <v/>
      </c>
    </row>
    <row r="555" spans="1:28" s="170" customFormat="1" ht="20.25">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49"/>
        <v/>
      </c>
      <c r="T555" s="155" t="str">
        <f ca="1">IF(B555="","",IF(ISERROR(MATCH($J555,SorP!$B$1:$B$6226,0)),"",INDIRECT("'SorP'!$A$"&amp;MATCH($S555&amp;$J555,SorP!C:C,0))))</f>
        <v/>
      </c>
      <c r="U555" s="168"/>
      <c r="V555" s="169" t="e">
        <f>IF(C555="",NA(),MATCH($B555&amp;$C555,'Smelter Look-up'!$J:$J,0))</f>
        <v>#N/A</v>
      </c>
      <c r="X555" s="170">
        <f t="shared" ca="1" si="48"/>
        <v>0</v>
      </c>
      <c r="AB555" s="314" t="str">
        <f t="shared" si="50"/>
        <v/>
      </c>
    </row>
    <row r="556" spans="1:28" s="170" customFormat="1" ht="20.25">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49"/>
        <v/>
      </c>
      <c r="T556" s="155" t="str">
        <f ca="1">IF(B556="","",IF(ISERROR(MATCH($J556,SorP!$B$1:$B$6226,0)),"",INDIRECT("'SorP'!$A$"&amp;MATCH($S556&amp;$J556,SorP!C:C,0))))</f>
        <v/>
      </c>
      <c r="U556" s="168"/>
      <c r="V556" s="169" t="e">
        <f>IF(C556="",NA(),MATCH($B556&amp;$C556,'Smelter Look-up'!$J:$J,0))</f>
        <v>#N/A</v>
      </c>
      <c r="X556" s="170">
        <f t="shared" ca="1" si="48"/>
        <v>0</v>
      </c>
      <c r="AB556" s="314" t="str">
        <f t="shared" si="50"/>
        <v/>
      </c>
    </row>
    <row r="557" spans="1:28" s="170" customFormat="1" ht="20.25">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49"/>
        <v/>
      </c>
      <c r="T557" s="155" t="str">
        <f ca="1">IF(B557="","",IF(ISERROR(MATCH($J557,SorP!$B$1:$B$6226,0)),"",INDIRECT("'SorP'!$A$"&amp;MATCH($S557&amp;$J557,SorP!C:C,0))))</f>
        <v/>
      </c>
      <c r="U557" s="168"/>
      <c r="V557" s="169" t="e">
        <f>IF(C557="",NA(),MATCH($B557&amp;$C557,'Smelter Look-up'!$J:$J,0))</f>
        <v>#N/A</v>
      </c>
      <c r="X557" s="170">
        <f t="shared" ca="1" si="48"/>
        <v>0</v>
      </c>
      <c r="AB557" s="314" t="str">
        <f t="shared" si="50"/>
        <v/>
      </c>
    </row>
    <row r="558" spans="1:28" s="170" customFormat="1" ht="20.25">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49"/>
        <v/>
      </c>
      <c r="T558" s="155" t="str">
        <f ca="1">IF(B558="","",IF(ISERROR(MATCH($J558,SorP!$B$1:$B$6226,0)),"",INDIRECT("'SorP'!$A$"&amp;MATCH($S558&amp;$J558,SorP!C:C,0))))</f>
        <v/>
      </c>
      <c r="U558" s="168"/>
      <c r="V558" s="169" t="e">
        <f>IF(C558="",NA(),MATCH($B558&amp;$C558,'Smelter Look-up'!$J:$J,0))</f>
        <v>#N/A</v>
      </c>
      <c r="X558" s="170">
        <f t="shared" ca="1" si="48"/>
        <v>0</v>
      </c>
      <c r="AB558" s="314" t="str">
        <f t="shared" si="50"/>
        <v/>
      </c>
    </row>
    <row r="559" spans="1:28" s="170" customFormat="1" ht="20.25">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49"/>
        <v/>
      </c>
      <c r="T559" s="155" t="str">
        <f ca="1">IF(B559="","",IF(ISERROR(MATCH($J559,SorP!$B$1:$B$6226,0)),"",INDIRECT("'SorP'!$A$"&amp;MATCH($S559&amp;$J559,SorP!C:C,0))))</f>
        <v/>
      </c>
      <c r="U559" s="168"/>
      <c r="V559" s="169" t="e">
        <f>IF(C559="",NA(),MATCH($B559&amp;$C559,'Smelter Look-up'!$J:$J,0))</f>
        <v>#N/A</v>
      </c>
      <c r="X559" s="170">
        <f t="shared" ca="1" si="48"/>
        <v>0</v>
      </c>
      <c r="AB559" s="314" t="str">
        <f t="shared" si="50"/>
        <v/>
      </c>
    </row>
    <row r="560" spans="1:28" s="170" customFormat="1" ht="20.25">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49"/>
        <v/>
      </c>
      <c r="T560" s="155" t="str">
        <f ca="1">IF(B560="","",IF(ISERROR(MATCH($J560,SorP!$B$1:$B$6226,0)),"",INDIRECT("'SorP'!$A$"&amp;MATCH($S560&amp;$J560,SorP!C:C,0))))</f>
        <v/>
      </c>
      <c r="U560" s="168"/>
      <c r="V560" s="169" t="e">
        <f>IF(C560="",NA(),MATCH($B560&amp;$C560,'Smelter Look-up'!$J:$J,0))</f>
        <v>#N/A</v>
      </c>
      <c r="X560" s="170">
        <f t="shared" ca="1" si="48"/>
        <v>0</v>
      </c>
      <c r="AB560" s="314" t="str">
        <f t="shared" si="50"/>
        <v/>
      </c>
    </row>
    <row r="561" spans="1:28" s="170" customFormat="1" ht="20.25">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49"/>
        <v/>
      </c>
      <c r="T561" s="155" t="str">
        <f ca="1">IF(B561="","",IF(ISERROR(MATCH($J561,SorP!$B$1:$B$6226,0)),"",INDIRECT("'SorP'!$A$"&amp;MATCH($S561&amp;$J561,SorP!C:C,0))))</f>
        <v/>
      </c>
      <c r="U561" s="168"/>
      <c r="V561" s="169" t="e">
        <f>IF(C561="",NA(),MATCH($B561&amp;$C561,'Smelter Look-up'!$J:$J,0))</f>
        <v>#N/A</v>
      </c>
      <c r="X561" s="170">
        <f t="shared" ca="1" si="48"/>
        <v>0</v>
      </c>
      <c r="AB561" s="314" t="str">
        <f t="shared" si="50"/>
        <v/>
      </c>
    </row>
    <row r="562" spans="1:28" s="170" customFormat="1" ht="20.25">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49"/>
        <v/>
      </c>
      <c r="T562" s="155" t="str">
        <f ca="1">IF(B562="","",IF(ISERROR(MATCH($J562,SorP!$B$1:$B$6226,0)),"",INDIRECT("'SorP'!$A$"&amp;MATCH($S562&amp;$J562,SorP!C:C,0))))</f>
        <v/>
      </c>
      <c r="U562" s="168"/>
      <c r="V562" s="169" t="e">
        <f>IF(C562="",NA(),MATCH($B562&amp;$C562,'Smelter Look-up'!$J:$J,0))</f>
        <v>#N/A</v>
      </c>
      <c r="X562" s="170">
        <f t="shared" ca="1" si="48"/>
        <v>0</v>
      </c>
      <c r="AB562" s="314" t="str">
        <f t="shared" si="50"/>
        <v/>
      </c>
    </row>
    <row r="563" spans="1:28" s="170" customFormat="1" ht="20.25">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49"/>
        <v/>
      </c>
      <c r="T563" s="155" t="str">
        <f ca="1">IF(B563="","",IF(ISERROR(MATCH($J563,SorP!$B$1:$B$6226,0)),"",INDIRECT("'SorP'!$A$"&amp;MATCH($S563&amp;$J563,SorP!C:C,0))))</f>
        <v/>
      </c>
      <c r="U563" s="168"/>
      <c r="V563" s="169" t="e">
        <f>IF(C563="",NA(),MATCH($B563&amp;$C563,'Smelter Look-up'!$J:$J,0))</f>
        <v>#N/A</v>
      </c>
      <c r="X563" s="170">
        <f t="shared" ca="1" si="48"/>
        <v>0</v>
      </c>
      <c r="AB563" s="314" t="str">
        <f t="shared" si="50"/>
        <v/>
      </c>
    </row>
    <row r="564" spans="1:28" s="170" customFormat="1" ht="20.25">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49"/>
        <v/>
      </c>
      <c r="T564" s="155" t="str">
        <f ca="1">IF(B564="","",IF(ISERROR(MATCH($J564,SorP!$B$1:$B$6226,0)),"",INDIRECT("'SorP'!$A$"&amp;MATCH($S564&amp;$J564,SorP!C:C,0))))</f>
        <v/>
      </c>
      <c r="U564" s="168"/>
      <c r="V564" s="169" t="e">
        <f>IF(C564="",NA(),MATCH($B564&amp;$C564,'Smelter Look-up'!$J:$J,0))</f>
        <v>#N/A</v>
      </c>
      <c r="X564" s="170">
        <f t="shared" ca="1" si="48"/>
        <v>0</v>
      </c>
      <c r="AB564" s="314" t="str">
        <f t="shared" si="50"/>
        <v/>
      </c>
    </row>
    <row r="565" spans="1:28" s="170" customFormat="1" ht="20.25">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49"/>
        <v/>
      </c>
      <c r="T565" s="155" t="str">
        <f ca="1">IF(B565="","",IF(ISERROR(MATCH($J565,SorP!$B$1:$B$6226,0)),"",INDIRECT("'SorP'!$A$"&amp;MATCH($S565&amp;$J565,SorP!C:C,0))))</f>
        <v/>
      </c>
      <c r="U565" s="168"/>
      <c r="V565" s="169" t="e">
        <f>IF(C565="",NA(),MATCH($B565&amp;$C565,'Smelter Look-up'!$J:$J,0))</f>
        <v>#N/A</v>
      </c>
      <c r="X565" s="170">
        <f t="shared" ca="1" si="48"/>
        <v>0</v>
      </c>
      <c r="AB565" s="314" t="str">
        <f t="shared" si="50"/>
        <v/>
      </c>
    </row>
    <row r="566" spans="1:28" s="170" customFormat="1" ht="20.25">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49"/>
        <v/>
      </c>
      <c r="T566" s="155" t="str">
        <f ca="1">IF(B566="","",IF(ISERROR(MATCH($J566,SorP!$B$1:$B$6226,0)),"",INDIRECT("'SorP'!$A$"&amp;MATCH($S566&amp;$J566,SorP!C:C,0))))</f>
        <v/>
      </c>
      <c r="U566" s="168"/>
      <c r="V566" s="169" t="e">
        <f>IF(C566="",NA(),MATCH($B566&amp;$C566,'Smelter Look-up'!$J:$J,0))</f>
        <v>#N/A</v>
      </c>
      <c r="X566" s="170">
        <f t="shared" ca="1" si="48"/>
        <v>0</v>
      </c>
      <c r="AB566" s="314" t="str">
        <f t="shared" si="50"/>
        <v/>
      </c>
    </row>
    <row r="567" spans="1:28" s="170" customFormat="1" ht="20.25">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49"/>
        <v/>
      </c>
      <c r="T567" s="155" t="str">
        <f ca="1">IF(B567="","",IF(ISERROR(MATCH($J567,SorP!$B$1:$B$6226,0)),"",INDIRECT("'SorP'!$A$"&amp;MATCH($S567&amp;$J567,SorP!C:C,0))))</f>
        <v/>
      </c>
      <c r="U567" s="168"/>
      <c r="V567" s="169" t="e">
        <f>IF(C567="",NA(),MATCH($B567&amp;$C567,'Smelter Look-up'!$J:$J,0))</f>
        <v>#N/A</v>
      </c>
      <c r="X567" s="170">
        <f t="shared" ca="1" si="48"/>
        <v>0</v>
      </c>
      <c r="AB567" s="314" t="str">
        <f t="shared" si="50"/>
        <v/>
      </c>
    </row>
    <row r="568" spans="1:28" s="170" customFormat="1" ht="20.25">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49"/>
        <v/>
      </c>
      <c r="T568" s="155" t="str">
        <f ca="1">IF(B568="","",IF(ISERROR(MATCH($J568,SorP!$B$1:$B$6226,0)),"",INDIRECT("'SorP'!$A$"&amp;MATCH($S568&amp;$J568,SorP!C:C,0))))</f>
        <v/>
      </c>
      <c r="U568" s="168"/>
      <c r="V568" s="169" t="e">
        <f>IF(C568="",NA(),MATCH($B568&amp;$C568,'Smelter Look-up'!$J:$J,0))</f>
        <v>#N/A</v>
      </c>
      <c r="X568" s="170">
        <f t="shared" ca="1" si="48"/>
        <v>0</v>
      </c>
      <c r="AB568" s="314" t="str">
        <f t="shared" si="50"/>
        <v/>
      </c>
    </row>
    <row r="569" spans="1:28" s="170" customFormat="1" ht="20.25">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49"/>
        <v/>
      </c>
      <c r="T569" s="155" t="str">
        <f ca="1">IF(B569="","",IF(ISERROR(MATCH($J569,SorP!$B$1:$B$6226,0)),"",INDIRECT("'SorP'!$A$"&amp;MATCH($S569&amp;$J569,SorP!C:C,0))))</f>
        <v/>
      </c>
      <c r="U569" s="168"/>
      <c r="V569" s="169" t="e">
        <f>IF(C569="",NA(),MATCH($B569&amp;$C569,'Smelter Look-up'!$J:$J,0))</f>
        <v>#N/A</v>
      </c>
      <c r="X569" s="170">
        <f t="shared" ca="1" si="48"/>
        <v>0</v>
      </c>
      <c r="AB569" s="314" t="str">
        <f t="shared" si="50"/>
        <v/>
      </c>
    </row>
    <row r="570" spans="1:28" s="170" customFormat="1" ht="20.25">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49"/>
        <v/>
      </c>
      <c r="T570" s="155" t="str">
        <f ca="1">IF(B570="","",IF(ISERROR(MATCH($J570,SorP!$B$1:$B$6226,0)),"",INDIRECT("'SorP'!$A$"&amp;MATCH($S570&amp;$J570,SorP!C:C,0))))</f>
        <v/>
      </c>
      <c r="U570" s="168"/>
      <c r="V570" s="169" t="e">
        <f>IF(C570="",NA(),MATCH($B570&amp;$C570,'Smelter Look-up'!$J:$J,0))</f>
        <v>#N/A</v>
      </c>
      <c r="X570" s="170">
        <f t="shared" ca="1" si="48"/>
        <v>0</v>
      </c>
      <c r="AB570" s="314" t="str">
        <f t="shared" si="50"/>
        <v/>
      </c>
    </row>
    <row r="571" spans="1:28" s="170" customFormat="1" ht="20.25">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49"/>
        <v/>
      </c>
      <c r="T571" s="155" t="str">
        <f ca="1">IF(B571="","",IF(ISERROR(MATCH($J571,SorP!$B$1:$B$6226,0)),"",INDIRECT("'SorP'!$A$"&amp;MATCH($S571&amp;$J571,SorP!C:C,0))))</f>
        <v/>
      </c>
      <c r="U571" s="168"/>
      <c r="V571" s="169" t="e">
        <f>IF(C571="",NA(),MATCH($B571&amp;$C571,'Smelter Look-up'!$J:$J,0))</f>
        <v>#N/A</v>
      </c>
      <c r="X571" s="170">
        <f t="shared" ref="X571:X634" ca="1" si="51">IF(AND(C571="Smelter not listed",OR(LEN(D571)=0,LEN(E571)=0)),1,0)</f>
        <v>0</v>
      </c>
      <c r="AB571" s="314" t="str">
        <f t="shared" si="50"/>
        <v/>
      </c>
    </row>
    <row r="572" spans="1:28" s="170" customFormat="1" ht="20.25">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ref="S572:S635" ca="1" si="52">IF(B572="","",IF(ISERROR(MATCH($E572,CL,0)),"Unknown",INDIRECT("'C'!$A$"&amp;MATCH($E572,CL,0)+1)))</f>
        <v/>
      </c>
      <c r="T572" s="155" t="str">
        <f ca="1">IF(B572="","",IF(ISERROR(MATCH($J572,SorP!$B$1:$B$6226,0)),"",INDIRECT("'SorP'!$A$"&amp;MATCH($S572&amp;$J572,SorP!C:C,0))))</f>
        <v/>
      </c>
      <c r="U572" s="168"/>
      <c r="V572" s="169" t="e">
        <f>IF(C572="",NA(),MATCH($B572&amp;$C572,'Smelter Look-up'!$J:$J,0))</f>
        <v>#N/A</v>
      </c>
      <c r="X572" s="170">
        <f t="shared" ca="1" si="51"/>
        <v>0</v>
      </c>
      <c r="AB572" s="314" t="str">
        <f t="shared" si="50"/>
        <v/>
      </c>
    </row>
    <row r="573" spans="1:28" s="170" customFormat="1" ht="20.25">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52"/>
        <v/>
      </c>
      <c r="T573" s="155" t="str">
        <f ca="1">IF(B573="","",IF(ISERROR(MATCH($J573,SorP!$B$1:$B$6226,0)),"",INDIRECT("'SorP'!$A$"&amp;MATCH($S573&amp;$J573,SorP!C:C,0))))</f>
        <v/>
      </c>
      <c r="U573" s="168"/>
      <c r="V573" s="169" t="e">
        <f>IF(C573="",NA(),MATCH($B573&amp;$C573,'Smelter Look-up'!$J:$J,0))</f>
        <v>#N/A</v>
      </c>
      <c r="X573" s="170">
        <f t="shared" ca="1" si="51"/>
        <v>0</v>
      </c>
      <c r="AB573" s="314" t="str">
        <f t="shared" si="50"/>
        <v/>
      </c>
    </row>
    <row r="574" spans="1:28" s="170" customFormat="1" ht="20.25">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52"/>
        <v/>
      </c>
      <c r="T574" s="155" t="str">
        <f ca="1">IF(B574="","",IF(ISERROR(MATCH($J574,SorP!$B$1:$B$6226,0)),"",INDIRECT("'SorP'!$A$"&amp;MATCH($S574&amp;$J574,SorP!C:C,0))))</f>
        <v/>
      </c>
      <c r="U574" s="168"/>
      <c r="V574" s="169" t="e">
        <f>IF(C574="",NA(),MATCH($B574&amp;$C574,'Smelter Look-up'!$J:$J,0))</f>
        <v>#N/A</v>
      </c>
      <c r="X574" s="170">
        <f t="shared" ca="1" si="51"/>
        <v>0</v>
      </c>
      <c r="AB574" s="314" t="str">
        <f t="shared" si="50"/>
        <v/>
      </c>
    </row>
    <row r="575" spans="1:28" s="170" customFormat="1" ht="20.25">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52"/>
        <v/>
      </c>
      <c r="T575" s="155" t="str">
        <f ca="1">IF(B575="","",IF(ISERROR(MATCH($J575,SorP!$B$1:$B$6226,0)),"",INDIRECT("'SorP'!$A$"&amp;MATCH($S575&amp;$J575,SorP!C:C,0))))</f>
        <v/>
      </c>
      <c r="U575" s="168"/>
      <c r="V575" s="169" t="e">
        <f>IF(C575="",NA(),MATCH($B575&amp;$C575,'Smelter Look-up'!$J:$J,0))</f>
        <v>#N/A</v>
      </c>
      <c r="X575" s="170">
        <f t="shared" ca="1" si="51"/>
        <v>0</v>
      </c>
      <c r="AB575" s="314" t="str">
        <f t="shared" si="50"/>
        <v/>
      </c>
    </row>
    <row r="576" spans="1:28" s="170" customFormat="1" ht="20.25">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ca="1" si="52"/>
        <v/>
      </c>
      <c r="T576" s="155" t="str">
        <f ca="1">IF(B576="","",IF(ISERROR(MATCH($J576,SorP!$B$1:$B$6226,0)),"",INDIRECT("'SorP'!$A$"&amp;MATCH($S576&amp;$J576,SorP!C:C,0))))</f>
        <v/>
      </c>
      <c r="U576" s="168"/>
      <c r="V576" s="169" t="e">
        <f>IF(C576="",NA(),MATCH($B576&amp;$C576,'Smelter Look-up'!$J:$J,0))</f>
        <v>#N/A</v>
      </c>
      <c r="X576" s="170">
        <f t="shared" ca="1" si="51"/>
        <v>0</v>
      </c>
      <c r="AB576" s="314" t="str">
        <f t="shared" si="50"/>
        <v/>
      </c>
    </row>
    <row r="577" spans="1:28" s="170" customFormat="1" ht="20.25">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52"/>
        <v/>
      </c>
      <c r="T577" s="155" t="str">
        <f ca="1">IF(B577="","",IF(ISERROR(MATCH($J577,SorP!$B$1:$B$6226,0)),"",INDIRECT("'SorP'!$A$"&amp;MATCH($S577&amp;$J577,SorP!C:C,0))))</f>
        <v/>
      </c>
      <c r="U577" s="168"/>
      <c r="V577" s="169" t="e">
        <f>IF(C577="",NA(),MATCH($B577&amp;$C577,'Smelter Look-up'!$J:$J,0))</f>
        <v>#N/A</v>
      </c>
      <c r="X577" s="170">
        <f t="shared" ca="1" si="51"/>
        <v>0</v>
      </c>
      <c r="AB577" s="314" t="str">
        <f t="shared" si="50"/>
        <v/>
      </c>
    </row>
    <row r="578" spans="1:28" s="170" customFormat="1" ht="20.25">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52"/>
        <v/>
      </c>
      <c r="T578" s="155" t="str">
        <f ca="1">IF(B578="","",IF(ISERROR(MATCH($J578,SorP!$B$1:$B$6226,0)),"",INDIRECT("'SorP'!$A$"&amp;MATCH($S578&amp;$J578,SorP!C:C,0))))</f>
        <v/>
      </c>
      <c r="U578" s="168"/>
      <c r="V578" s="169" t="e">
        <f>IF(C578="",NA(),MATCH($B578&amp;$C578,'Smelter Look-up'!$J:$J,0))</f>
        <v>#N/A</v>
      </c>
      <c r="X578" s="170">
        <f t="shared" ca="1" si="51"/>
        <v>0</v>
      </c>
      <c r="AB578" s="314" t="str">
        <f t="shared" ref="AB578:AB641" si="53">IF(C578="","",B578)</f>
        <v/>
      </c>
    </row>
    <row r="579" spans="1:28" s="170" customFormat="1" ht="20.25">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52"/>
        <v/>
      </c>
      <c r="T579" s="155" t="str">
        <f ca="1">IF(B579="","",IF(ISERROR(MATCH($J579,SorP!$B$1:$B$6226,0)),"",INDIRECT("'SorP'!$A$"&amp;MATCH($S579&amp;$J579,SorP!C:C,0))))</f>
        <v/>
      </c>
      <c r="U579" s="168"/>
      <c r="V579" s="169" t="e">
        <f>IF(C579="",NA(),MATCH($B579&amp;$C579,'Smelter Look-up'!$J:$J,0))</f>
        <v>#N/A</v>
      </c>
      <c r="X579" s="170">
        <f t="shared" ca="1" si="51"/>
        <v>0</v>
      </c>
      <c r="AB579" s="314" t="str">
        <f t="shared" si="53"/>
        <v/>
      </c>
    </row>
    <row r="580" spans="1:28" s="170" customFormat="1" ht="20.25">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52"/>
        <v/>
      </c>
      <c r="T580" s="155" t="str">
        <f ca="1">IF(B580="","",IF(ISERROR(MATCH($J580,SorP!$B$1:$B$6226,0)),"",INDIRECT("'SorP'!$A$"&amp;MATCH($S580&amp;$J580,SorP!C:C,0))))</f>
        <v/>
      </c>
      <c r="U580" s="168"/>
      <c r="V580" s="169" t="e">
        <f>IF(C580="",NA(),MATCH($B580&amp;$C580,'Smelter Look-up'!$J:$J,0))</f>
        <v>#N/A</v>
      </c>
      <c r="X580" s="170">
        <f t="shared" ca="1" si="51"/>
        <v>0</v>
      </c>
      <c r="AB580" s="314" t="str">
        <f t="shared" si="53"/>
        <v/>
      </c>
    </row>
    <row r="581" spans="1:28" s="170" customFormat="1" ht="20.25">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52"/>
        <v/>
      </c>
      <c r="T581" s="155" t="str">
        <f ca="1">IF(B581="","",IF(ISERROR(MATCH($J581,SorP!$B$1:$B$6226,0)),"",INDIRECT("'SorP'!$A$"&amp;MATCH($S581&amp;$J581,SorP!C:C,0))))</f>
        <v/>
      </c>
      <c r="U581" s="168"/>
      <c r="V581" s="169" t="e">
        <f>IF(C581="",NA(),MATCH($B581&amp;$C581,'Smelter Look-up'!$J:$J,0))</f>
        <v>#N/A</v>
      </c>
      <c r="X581" s="170">
        <f t="shared" ca="1" si="51"/>
        <v>0</v>
      </c>
      <c r="AB581" s="314" t="str">
        <f t="shared" si="53"/>
        <v/>
      </c>
    </row>
    <row r="582" spans="1:28" s="170" customFormat="1" ht="20.25">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52"/>
        <v/>
      </c>
      <c r="T582" s="155" t="str">
        <f ca="1">IF(B582="","",IF(ISERROR(MATCH($J582,SorP!$B$1:$B$6226,0)),"",INDIRECT("'SorP'!$A$"&amp;MATCH($S582&amp;$J582,SorP!C:C,0))))</f>
        <v/>
      </c>
      <c r="U582" s="168"/>
      <c r="V582" s="169" t="e">
        <f>IF(C582="",NA(),MATCH($B582&amp;$C582,'Smelter Look-up'!$J:$J,0))</f>
        <v>#N/A</v>
      </c>
      <c r="X582" s="170">
        <f t="shared" ca="1" si="51"/>
        <v>0</v>
      </c>
      <c r="AB582" s="314" t="str">
        <f t="shared" si="53"/>
        <v/>
      </c>
    </row>
    <row r="583" spans="1:28" s="170" customFormat="1" ht="20.25">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52"/>
        <v/>
      </c>
      <c r="T583" s="155" t="str">
        <f ca="1">IF(B583="","",IF(ISERROR(MATCH($J583,SorP!$B$1:$B$6226,0)),"",INDIRECT("'SorP'!$A$"&amp;MATCH($S583&amp;$J583,SorP!C:C,0))))</f>
        <v/>
      </c>
      <c r="U583" s="168"/>
      <c r="V583" s="169" t="e">
        <f>IF(C583="",NA(),MATCH($B583&amp;$C583,'Smelter Look-up'!$J:$J,0))</f>
        <v>#N/A</v>
      </c>
      <c r="X583" s="170">
        <f t="shared" ca="1" si="51"/>
        <v>0</v>
      </c>
      <c r="AB583" s="314" t="str">
        <f t="shared" si="53"/>
        <v/>
      </c>
    </row>
    <row r="584" spans="1:28" s="170" customFormat="1" ht="20.25">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52"/>
        <v/>
      </c>
      <c r="T584" s="155" t="str">
        <f ca="1">IF(B584="","",IF(ISERROR(MATCH($J584,SorP!$B$1:$B$6226,0)),"",INDIRECT("'SorP'!$A$"&amp;MATCH($S584&amp;$J584,SorP!C:C,0))))</f>
        <v/>
      </c>
      <c r="U584" s="168"/>
      <c r="V584" s="169" t="e">
        <f>IF(C584="",NA(),MATCH($B584&amp;$C584,'Smelter Look-up'!$J:$J,0))</f>
        <v>#N/A</v>
      </c>
      <c r="X584" s="170">
        <f t="shared" ca="1" si="51"/>
        <v>0</v>
      </c>
      <c r="AB584" s="314" t="str">
        <f t="shared" si="53"/>
        <v/>
      </c>
    </row>
    <row r="585" spans="1:28" s="170" customFormat="1" ht="20.25">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52"/>
        <v/>
      </c>
      <c r="T585" s="155" t="str">
        <f ca="1">IF(B585="","",IF(ISERROR(MATCH($J585,SorP!$B$1:$B$6226,0)),"",INDIRECT("'SorP'!$A$"&amp;MATCH($S585&amp;$J585,SorP!C:C,0))))</f>
        <v/>
      </c>
      <c r="U585" s="168"/>
      <c r="V585" s="169" t="e">
        <f>IF(C585="",NA(),MATCH($B585&amp;$C585,'Smelter Look-up'!$J:$J,0))</f>
        <v>#N/A</v>
      </c>
      <c r="X585" s="170">
        <f t="shared" ca="1" si="51"/>
        <v>0</v>
      </c>
      <c r="AB585" s="314" t="str">
        <f t="shared" si="53"/>
        <v/>
      </c>
    </row>
    <row r="586" spans="1:28" s="170" customFormat="1" ht="20.25">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52"/>
        <v/>
      </c>
      <c r="T586" s="155" t="str">
        <f ca="1">IF(B586="","",IF(ISERROR(MATCH($J586,SorP!$B$1:$B$6226,0)),"",INDIRECT("'SorP'!$A$"&amp;MATCH($S586&amp;$J586,SorP!C:C,0))))</f>
        <v/>
      </c>
      <c r="U586" s="168"/>
      <c r="V586" s="169" t="e">
        <f>IF(C586="",NA(),MATCH($B586&amp;$C586,'Smelter Look-up'!$J:$J,0))</f>
        <v>#N/A</v>
      </c>
      <c r="X586" s="170">
        <f t="shared" ca="1" si="51"/>
        <v>0</v>
      </c>
      <c r="AB586" s="314" t="str">
        <f t="shared" si="53"/>
        <v/>
      </c>
    </row>
    <row r="587" spans="1:28" s="170" customFormat="1" ht="20.25">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52"/>
        <v/>
      </c>
      <c r="T587" s="155" t="str">
        <f ca="1">IF(B587="","",IF(ISERROR(MATCH($J587,SorP!$B$1:$B$6226,0)),"",INDIRECT("'SorP'!$A$"&amp;MATCH($S587&amp;$J587,SorP!C:C,0))))</f>
        <v/>
      </c>
      <c r="U587" s="168"/>
      <c r="V587" s="169" t="e">
        <f>IF(C587="",NA(),MATCH($B587&amp;$C587,'Smelter Look-up'!$J:$J,0))</f>
        <v>#N/A</v>
      </c>
      <c r="X587" s="170">
        <f t="shared" ca="1" si="51"/>
        <v>0</v>
      </c>
      <c r="AB587" s="314" t="str">
        <f t="shared" si="53"/>
        <v/>
      </c>
    </row>
    <row r="588" spans="1:28" s="170" customFormat="1" ht="20.25">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52"/>
        <v/>
      </c>
      <c r="T588" s="155" t="str">
        <f ca="1">IF(B588="","",IF(ISERROR(MATCH($J588,SorP!$B$1:$B$6226,0)),"",INDIRECT("'SorP'!$A$"&amp;MATCH($S588&amp;$J588,SorP!C:C,0))))</f>
        <v/>
      </c>
      <c r="U588" s="168"/>
      <c r="V588" s="169" t="e">
        <f>IF(C588="",NA(),MATCH($B588&amp;$C588,'Smelter Look-up'!$J:$J,0))</f>
        <v>#N/A</v>
      </c>
      <c r="X588" s="170">
        <f t="shared" ca="1" si="51"/>
        <v>0</v>
      </c>
      <c r="AB588" s="314" t="str">
        <f t="shared" si="53"/>
        <v/>
      </c>
    </row>
    <row r="589" spans="1:28" s="170" customFormat="1" ht="20.25">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52"/>
        <v/>
      </c>
      <c r="T589" s="155" t="str">
        <f ca="1">IF(B589="","",IF(ISERROR(MATCH($J589,SorP!$B$1:$B$6226,0)),"",INDIRECT("'SorP'!$A$"&amp;MATCH($S589&amp;$J589,SorP!C:C,0))))</f>
        <v/>
      </c>
      <c r="U589" s="168"/>
      <c r="V589" s="169" t="e">
        <f>IF(C589="",NA(),MATCH($B589&amp;$C589,'Smelter Look-up'!$J:$J,0))</f>
        <v>#N/A</v>
      </c>
      <c r="X589" s="170">
        <f t="shared" ca="1" si="51"/>
        <v>0</v>
      </c>
      <c r="AB589" s="314" t="str">
        <f t="shared" si="53"/>
        <v/>
      </c>
    </row>
    <row r="590" spans="1:28" s="170" customFormat="1" ht="20.25">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52"/>
        <v/>
      </c>
      <c r="T590" s="155" t="str">
        <f ca="1">IF(B590="","",IF(ISERROR(MATCH($J590,SorP!$B$1:$B$6226,0)),"",INDIRECT("'SorP'!$A$"&amp;MATCH($S590&amp;$J590,SorP!C:C,0))))</f>
        <v/>
      </c>
      <c r="U590" s="168"/>
      <c r="V590" s="169" t="e">
        <f>IF(C590="",NA(),MATCH($B590&amp;$C590,'Smelter Look-up'!$J:$J,0))</f>
        <v>#N/A</v>
      </c>
      <c r="X590" s="170">
        <f t="shared" ca="1" si="51"/>
        <v>0</v>
      </c>
      <c r="AB590" s="314" t="str">
        <f t="shared" si="53"/>
        <v/>
      </c>
    </row>
    <row r="591" spans="1:28" s="170" customFormat="1" ht="20.25">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52"/>
        <v/>
      </c>
      <c r="T591" s="155" t="str">
        <f ca="1">IF(B591="","",IF(ISERROR(MATCH($J591,SorP!$B$1:$B$6226,0)),"",INDIRECT("'SorP'!$A$"&amp;MATCH($S591&amp;$J591,SorP!C:C,0))))</f>
        <v/>
      </c>
      <c r="U591" s="168"/>
      <c r="V591" s="169" t="e">
        <f>IF(C591="",NA(),MATCH($B591&amp;$C591,'Smelter Look-up'!$J:$J,0))</f>
        <v>#N/A</v>
      </c>
      <c r="X591" s="170">
        <f t="shared" ca="1" si="51"/>
        <v>0</v>
      </c>
      <c r="AB591" s="314" t="str">
        <f t="shared" si="53"/>
        <v/>
      </c>
    </row>
    <row r="592" spans="1:28" s="170" customFormat="1" ht="20.25">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52"/>
        <v/>
      </c>
      <c r="T592" s="155" t="str">
        <f ca="1">IF(B592="","",IF(ISERROR(MATCH($J592,SorP!$B$1:$B$6226,0)),"",INDIRECT("'SorP'!$A$"&amp;MATCH($S592&amp;$J592,SorP!C:C,0))))</f>
        <v/>
      </c>
      <c r="U592" s="168"/>
      <c r="V592" s="169" t="e">
        <f>IF(C592="",NA(),MATCH($B592&amp;$C592,'Smelter Look-up'!$J:$J,0))</f>
        <v>#N/A</v>
      </c>
      <c r="X592" s="170">
        <f t="shared" ca="1" si="51"/>
        <v>0</v>
      </c>
      <c r="AB592" s="314" t="str">
        <f t="shared" si="53"/>
        <v/>
      </c>
    </row>
    <row r="593" spans="1:28" s="170" customFormat="1" ht="20.25">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52"/>
        <v/>
      </c>
      <c r="T593" s="155" t="str">
        <f ca="1">IF(B593="","",IF(ISERROR(MATCH($J593,SorP!$B$1:$B$6226,0)),"",INDIRECT("'SorP'!$A$"&amp;MATCH($S593&amp;$J593,SorP!C:C,0))))</f>
        <v/>
      </c>
      <c r="U593" s="168"/>
      <c r="V593" s="169" t="e">
        <f>IF(C593="",NA(),MATCH($B593&amp;$C593,'Smelter Look-up'!$J:$J,0))</f>
        <v>#N/A</v>
      </c>
      <c r="X593" s="170">
        <f t="shared" ca="1" si="51"/>
        <v>0</v>
      </c>
      <c r="AB593" s="314" t="str">
        <f t="shared" si="53"/>
        <v/>
      </c>
    </row>
    <row r="594" spans="1:28" s="170" customFormat="1" ht="20.25">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52"/>
        <v/>
      </c>
      <c r="T594" s="155" t="str">
        <f ca="1">IF(B594="","",IF(ISERROR(MATCH($J594,SorP!$B$1:$B$6226,0)),"",INDIRECT("'SorP'!$A$"&amp;MATCH($S594&amp;$J594,SorP!C:C,0))))</f>
        <v/>
      </c>
      <c r="U594" s="168"/>
      <c r="V594" s="169" t="e">
        <f>IF(C594="",NA(),MATCH($B594&amp;$C594,'Smelter Look-up'!$J:$J,0))</f>
        <v>#N/A</v>
      </c>
      <c r="X594" s="170">
        <f t="shared" ca="1" si="51"/>
        <v>0</v>
      </c>
      <c r="AB594" s="314" t="str">
        <f t="shared" si="53"/>
        <v/>
      </c>
    </row>
    <row r="595" spans="1:28" s="170" customFormat="1" ht="20.25">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52"/>
        <v/>
      </c>
      <c r="T595" s="155" t="str">
        <f ca="1">IF(B595="","",IF(ISERROR(MATCH($J595,SorP!$B$1:$B$6226,0)),"",INDIRECT("'SorP'!$A$"&amp;MATCH($S595&amp;$J595,SorP!C:C,0))))</f>
        <v/>
      </c>
      <c r="U595" s="168"/>
      <c r="V595" s="169" t="e">
        <f>IF(C595="",NA(),MATCH($B595&amp;$C595,'Smelter Look-up'!$J:$J,0))</f>
        <v>#N/A</v>
      </c>
      <c r="X595" s="170">
        <f t="shared" ca="1" si="51"/>
        <v>0</v>
      </c>
      <c r="AB595" s="314" t="str">
        <f t="shared" si="53"/>
        <v/>
      </c>
    </row>
    <row r="596" spans="1:28" s="170" customFormat="1" ht="20.25">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52"/>
        <v/>
      </c>
      <c r="T596" s="155" t="str">
        <f ca="1">IF(B596="","",IF(ISERROR(MATCH($J596,SorP!$B$1:$B$6226,0)),"",INDIRECT("'SorP'!$A$"&amp;MATCH($S596&amp;$J596,SorP!C:C,0))))</f>
        <v/>
      </c>
      <c r="U596" s="168"/>
      <c r="V596" s="169" t="e">
        <f>IF(C596="",NA(),MATCH($B596&amp;$C596,'Smelter Look-up'!$J:$J,0))</f>
        <v>#N/A</v>
      </c>
      <c r="X596" s="170">
        <f t="shared" ca="1" si="51"/>
        <v>0</v>
      </c>
      <c r="AB596" s="314" t="str">
        <f t="shared" si="53"/>
        <v/>
      </c>
    </row>
    <row r="597" spans="1:28" s="170" customFormat="1" ht="20.25">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52"/>
        <v/>
      </c>
      <c r="T597" s="155" t="str">
        <f ca="1">IF(B597="","",IF(ISERROR(MATCH($J597,SorP!$B$1:$B$6226,0)),"",INDIRECT("'SorP'!$A$"&amp;MATCH($S597&amp;$J597,SorP!C:C,0))))</f>
        <v/>
      </c>
      <c r="U597" s="168"/>
      <c r="V597" s="169" t="e">
        <f>IF(C597="",NA(),MATCH($B597&amp;$C597,'Smelter Look-up'!$J:$J,0))</f>
        <v>#N/A</v>
      </c>
      <c r="X597" s="170">
        <f t="shared" ca="1" si="51"/>
        <v>0</v>
      </c>
      <c r="AB597" s="314" t="str">
        <f t="shared" si="53"/>
        <v/>
      </c>
    </row>
    <row r="598" spans="1:28" s="170" customFormat="1" ht="20.25">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52"/>
        <v/>
      </c>
      <c r="T598" s="155" t="str">
        <f ca="1">IF(B598="","",IF(ISERROR(MATCH($J598,SorP!$B$1:$B$6226,0)),"",INDIRECT("'SorP'!$A$"&amp;MATCH($S598&amp;$J598,SorP!C:C,0))))</f>
        <v/>
      </c>
      <c r="U598" s="168"/>
      <c r="V598" s="169" t="e">
        <f>IF(C598="",NA(),MATCH($B598&amp;$C598,'Smelter Look-up'!$J:$J,0))</f>
        <v>#N/A</v>
      </c>
      <c r="X598" s="170">
        <f t="shared" ca="1" si="51"/>
        <v>0</v>
      </c>
      <c r="AB598" s="314" t="str">
        <f t="shared" si="53"/>
        <v/>
      </c>
    </row>
    <row r="599" spans="1:28" s="170" customFormat="1" ht="20.25">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52"/>
        <v/>
      </c>
      <c r="T599" s="155" t="str">
        <f ca="1">IF(B599="","",IF(ISERROR(MATCH($J599,SorP!$B$1:$B$6226,0)),"",INDIRECT("'SorP'!$A$"&amp;MATCH($S599&amp;$J599,SorP!C:C,0))))</f>
        <v/>
      </c>
      <c r="U599" s="168"/>
      <c r="V599" s="169" t="e">
        <f>IF(C599="",NA(),MATCH($B599&amp;$C599,'Smelter Look-up'!$J:$J,0))</f>
        <v>#N/A</v>
      </c>
      <c r="X599" s="170">
        <f t="shared" ca="1" si="51"/>
        <v>0</v>
      </c>
      <c r="AB599" s="314" t="str">
        <f t="shared" si="53"/>
        <v/>
      </c>
    </row>
    <row r="600" spans="1:28" s="170" customFormat="1" ht="20.25">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52"/>
        <v/>
      </c>
      <c r="T600" s="155" t="str">
        <f ca="1">IF(B600="","",IF(ISERROR(MATCH($J600,SorP!$B$1:$B$6226,0)),"",INDIRECT("'SorP'!$A$"&amp;MATCH($S600&amp;$J600,SorP!C:C,0))))</f>
        <v/>
      </c>
      <c r="U600" s="168"/>
      <c r="V600" s="169" t="e">
        <f>IF(C600="",NA(),MATCH($B600&amp;$C600,'Smelter Look-up'!$J:$J,0))</f>
        <v>#N/A</v>
      </c>
      <c r="X600" s="170">
        <f t="shared" ca="1" si="51"/>
        <v>0</v>
      </c>
      <c r="AB600" s="314" t="str">
        <f t="shared" si="53"/>
        <v/>
      </c>
    </row>
    <row r="601" spans="1:28" s="170" customFormat="1" ht="20.25">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52"/>
        <v/>
      </c>
      <c r="T601" s="155" t="str">
        <f ca="1">IF(B601="","",IF(ISERROR(MATCH($J601,SorP!$B$1:$B$6226,0)),"",INDIRECT("'SorP'!$A$"&amp;MATCH($S601&amp;$J601,SorP!C:C,0))))</f>
        <v/>
      </c>
      <c r="U601" s="168"/>
      <c r="V601" s="169" t="e">
        <f>IF(C601="",NA(),MATCH($B601&amp;$C601,'Smelter Look-up'!$J:$J,0))</f>
        <v>#N/A</v>
      </c>
      <c r="X601" s="170">
        <f t="shared" ca="1" si="51"/>
        <v>0</v>
      </c>
      <c r="AB601" s="314" t="str">
        <f t="shared" si="53"/>
        <v/>
      </c>
    </row>
    <row r="602" spans="1:28" s="170" customFormat="1" ht="20.25">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52"/>
        <v/>
      </c>
      <c r="T602" s="155" t="str">
        <f ca="1">IF(B602="","",IF(ISERROR(MATCH($J602,SorP!$B$1:$B$6226,0)),"",INDIRECT("'SorP'!$A$"&amp;MATCH($S602&amp;$J602,SorP!C:C,0))))</f>
        <v/>
      </c>
      <c r="U602" s="168"/>
      <c r="V602" s="169" t="e">
        <f>IF(C602="",NA(),MATCH($B602&amp;$C602,'Smelter Look-up'!$J:$J,0))</f>
        <v>#N/A</v>
      </c>
      <c r="X602" s="170">
        <f t="shared" ca="1" si="51"/>
        <v>0</v>
      </c>
      <c r="AB602" s="314" t="str">
        <f t="shared" si="53"/>
        <v/>
      </c>
    </row>
    <row r="603" spans="1:28" s="170" customFormat="1" ht="20.25">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52"/>
        <v/>
      </c>
      <c r="T603" s="155" t="str">
        <f ca="1">IF(B603="","",IF(ISERROR(MATCH($J603,SorP!$B$1:$B$6226,0)),"",INDIRECT("'SorP'!$A$"&amp;MATCH($S603&amp;$J603,SorP!C:C,0))))</f>
        <v/>
      </c>
      <c r="U603" s="168"/>
      <c r="V603" s="169" t="e">
        <f>IF(C603="",NA(),MATCH($B603&amp;$C603,'Smelter Look-up'!$J:$J,0))</f>
        <v>#N/A</v>
      </c>
      <c r="X603" s="170">
        <f t="shared" ca="1" si="51"/>
        <v>0</v>
      </c>
      <c r="AB603" s="314" t="str">
        <f t="shared" si="53"/>
        <v/>
      </c>
    </row>
    <row r="604" spans="1:28" s="170" customFormat="1" ht="20.25">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52"/>
        <v/>
      </c>
      <c r="T604" s="155" t="str">
        <f ca="1">IF(B604="","",IF(ISERROR(MATCH($J604,SorP!$B$1:$B$6226,0)),"",INDIRECT("'SorP'!$A$"&amp;MATCH($S604&amp;$J604,SorP!C:C,0))))</f>
        <v/>
      </c>
      <c r="U604" s="168"/>
      <c r="V604" s="169" t="e">
        <f>IF(C604="",NA(),MATCH($B604&amp;$C604,'Smelter Look-up'!$J:$J,0))</f>
        <v>#N/A</v>
      </c>
      <c r="X604" s="170">
        <f t="shared" ca="1" si="51"/>
        <v>0</v>
      </c>
      <c r="AB604" s="314" t="str">
        <f t="shared" si="53"/>
        <v/>
      </c>
    </row>
    <row r="605" spans="1:28" s="170" customFormat="1" ht="20.25">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52"/>
        <v/>
      </c>
      <c r="T605" s="155" t="str">
        <f ca="1">IF(B605="","",IF(ISERROR(MATCH($J605,SorP!$B$1:$B$6226,0)),"",INDIRECT("'SorP'!$A$"&amp;MATCH($S605&amp;$J605,SorP!C:C,0))))</f>
        <v/>
      </c>
      <c r="U605" s="168"/>
      <c r="V605" s="169" t="e">
        <f>IF(C605="",NA(),MATCH($B605&amp;$C605,'Smelter Look-up'!$J:$J,0))</f>
        <v>#N/A</v>
      </c>
      <c r="X605" s="170">
        <f t="shared" ca="1" si="51"/>
        <v>0</v>
      </c>
      <c r="AB605" s="314" t="str">
        <f t="shared" si="53"/>
        <v/>
      </c>
    </row>
    <row r="606" spans="1:28" s="170" customFormat="1" ht="20.25">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52"/>
        <v/>
      </c>
      <c r="T606" s="155" t="str">
        <f ca="1">IF(B606="","",IF(ISERROR(MATCH($J606,SorP!$B$1:$B$6226,0)),"",INDIRECT("'SorP'!$A$"&amp;MATCH($S606&amp;$J606,SorP!C:C,0))))</f>
        <v/>
      </c>
      <c r="U606" s="168"/>
      <c r="V606" s="169" t="e">
        <f>IF(C606="",NA(),MATCH($B606&amp;$C606,'Smelter Look-up'!$J:$J,0))</f>
        <v>#N/A</v>
      </c>
      <c r="X606" s="170">
        <f t="shared" ca="1" si="51"/>
        <v>0</v>
      </c>
      <c r="AB606" s="314" t="str">
        <f t="shared" si="53"/>
        <v/>
      </c>
    </row>
    <row r="607" spans="1:28" s="170" customFormat="1" ht="20.25">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52"/>
        <v/>
      </c>
      <c r="T607" s="155" t="str">
        <f ca="1">IF(B607="","",IF(ISERROR(MATCH($J607,SorP!$B$1:$B$6226,0)),"",INDIRECT("'SorP'!$A$"&amp;MATCH($S607&amp;$J607,SorP!C:C,0))))</f>
        <v/>
      </c>
      <c r="U607" s="168"/>
      <c r="V607" s="169" t="e">
        <f>IF(C607="",NA(),MATCH($B607&amp;$C607,'Smelter Look-up'!$J:$J,0))</f>
        <v>#N/A</v>
      </c>
      <c r="X607" s="170">
        <f t="shared" ca="1" si="51"/>
        <v>0</v>
      </c>
      <c r="AB607" s="314" t="str">
        <f t="shared" si="53"/>
        <v/>
      </c>
    </row>
    <row r="608" spans="1:28" s="170" customFormat="1" ht="20.25">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52"/>
        <v/>
      </c>
      <c r="T608" s="155" t="str">
        <f ca="1">IF(B608="","",IF(ISERROR(MATCH($J608,SorP!$B$1:$B$6226,0)),"",INDIRECT("'SorP'!$A$"&amp;MATCH($S608&amp;$J608,SorP!C:C,0))))</f>
        <v/>
      </c>
      <c r="U608" s="168"/>
      <c r="V608" s="169" t="e">
        <f>IF(C608="",NA(),MATCH($B608&amp;$C608,'Smelter Look-up'!$J:$J,0))</f>
        <v>#N/A</v>
      </c>
      <c r="X608" s="170">
        <f t="shared" ca="1" si="51"/>
        <v>0</v>
      </c>
      <c r="AB608" s="314" t="str">
        <f t="shared" si="53"/>
        <v/>
      </c>
    </row>
    <row r="609" spans="1:28" s="170" customFormat="1" ht="20.25">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52"/>
        <v/>
      </c>
      <c r="T609" s="155" t="str">
        <f ca="1">IF(B609="","",IF(ISERROR(MATCH($J609,SorP!$B$1:$B$6226,0)),"",INDIRECT("'SorP'!$A$"&amp;MATCH($S609&amp;$J609,SorP!C:C,0))))</f>
        <v/>
      </c>
      <c r="U609" s="168"/>
      <c r="V609" s="169" t="e">
        <f>IF(C609="",NA(),MATCH($B609&amp;$C609,'Smelter Look-up'!$J:$J,0))</f>
        <v>#N/A</v>
      </c>
      <c r="X609" s="170">
        <f t="shared" ca="1" si="51"/>
        <v>0</v>
      </c>
      <c r="AB609" s="314" t="str">
        <f t="shared" si="53"/>
        <v/>
      </c>
    </row>
    <row r="610" spans="1:28" s="170" customFormat="1" ht="20.25">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52"/>
        <v/>
      </c>
      <c r="T610" s="155" t="str">
        <f ca="1">IF(B610="","",IF(ISERROR(MATCH($J610,SorP!$B$1:$B$6226,0)),"",INDIRECT("'SorP'!$A$"&amp;MATCH($S610&amp;$J610,SorP!C:C,0))))</f>
        <v/>
      </c>
      <c r="U610" s="168"/>
      <c r="V610" s="169" t="e">
        <f>IF(C610="",NA(),MATCH($B610&amp;$C610,'Smelter Look-up'!$J:$J,0))</f>
        <v>#N/A</v>
      </c>
      <c r="X610" s="170">
        <f t="shared" ca="1" si="51"/>
        <v>0</v>
      </c>
      <c r="AB610" s="314" t="str">
        <f t="shared" si="53"/>
        <v/>
      </c>
    </row>
    <row r="611" spans="1:28" s="170" customFormat="1" ht="20.25">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52"/>
        <v/>
      </c>
      <c r="T611" s="155" t="str">
        <f ca="1">IF(B611="","",IF(ISERROR(MATCH($J611,SorP!$B$1:$B$6226,0)),"",INDIRECT("'SorP'!$A$"&amp;MATCH($S611&amp;$J611,SorP!C:C,0))))</f>
        <v/>
      </c>
      <c r="U611" s="168"/>
      <c r="V611" s="169" t="e">
        <f>IF(C611="",NA(),MATCH($B611&amp;$C611,'Smelter Look-up'!$J:$J,0))</f>
        <v>#N/A</v>
      </c>
      <c r="X611" s="170">
        <f t="shared" ca="1" si="51"/>
        <v>0</v>
      </c>
      <c r="AB611" s="314" t="str">
        <f t="shared" si="53"/>
        <v/>
      </c>
    </row>
    <row r="612" spans="1:28" s="170" customFormat="1" ht="20.25">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52"/>
        <v/>
      </c>
      <c r="T612" s="155" t="str">
        <f ca="1">IF(B612="","",IF(ISERROR(MATCH($J612,SorP!$B$1:$B$6226,0)),"",INDIRECT("'SorP'!$A$"&amp;MATCH($S612&amp;$J612,SorP!C:C,0))))</f>
        <v/>
      </c>
      <c r="U612" s="168"/>
      <c r="V612" s="169" t="e">
        <f>IF(C612="",NA(),MATCH($B612&amp;$C612,'Smelter Look-up'!$J:$J,0))</f>
        <v>#N/A</v>
      </c>
      <c r="X612" s="170">
        <f t="shared" ca="1" si="51"/>
        <v>0</v>
      </c>
      <c r="AB612" s="314" t="str">
        <f t="shared" si="53"/>
        <v/>
      </c>
    </row>
    <row r="613" spans="1:28" s="170" customFormat="1" ht="20.25">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52"/>
        <v/>
      </c>
      <c r="T613" s="155" t="str">
        <f ca="1">IF(B613="","",IF(ISERROR(MATCH($J613,SorP!$B$1:$B$6226,0)),"",INDIRECT("'SorP'!$A$"&amp;MATCH($S613&amp;$J613,SorP!C:C,0))))</f>
        <v/>
      </c>
      <c r="U613" s="168"/>
      <c r="V613" s="169" t="e">
        <f>IF(C613="",NA(),MATCH($B613&amp;$C613,'Smelter Look-up'!$J:$J,0))</f>
        <v>#N/A</v>
      </c>
      <c r="X613" s="170">
        <f t="shared" ca="1" si="51"/>
        <v>0</v>
      </c>
      <c r="AB613" s="314" t="str">
        <f t="shared" si="53"/>
        <v/>
      </c>
    </row>
    <row r="614" spans="1:28" s="170" customFormat="1" ht="20.25">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52"/>
        <v/>
      </c>
      <c r="T614" s="155" t="str">
        <f ca="1">IF(B614="","",IF(ISERROR(MATCH($J614,SorP!$B$1:$B$6226,0)),"",INDIRECT("'SorP'!$A$"&amp;MATCH($S614&amp;$J614,SorP!C:C,0))))</f>
        <v/>
      </c>
      <c r="U614" s="168"/>
      <c r="V614" s="169" t="e">
        <f>IF(C614="",NA(),MATCH($B614&amp;$C614,'Smelter Look-up'!$J:$J,0))</f>
        <v>#N/A</v>
      </c>
      <c r="X614" s="170">
        <f t="shared" ca="1" si="51"/>
        <v>0</v>
      </c>
      <c r="AB614" s="314" t="str">
        <f t="shared" si="53"/>
        <v/>
      </c>
    </row>
    <row r="615" spans="1:28" s="170" customFormat="1" ht="20.25">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52"/>
        <v/>
      </c>
      <c r="T615" s="155" t="str">
        <f ca="1">IF(B615="","",IF(ISERROR(MATCH($J615,SorP!$B$1:$B$6226,0)),"",INDIRECT("'SorP'!$A$"&amp;MATCH($S615&amp;$J615,SorP!C:C,0))))</f>
        <v/>
      </c>
      <c r="U615" s="168"/>
      <c r="V615" s="169" t="e">
        <f>IF(C615="",NA(),MATCH($B615&amp;$C615,'Smelter Look-up'!$J:$J,0))</f>
        <v>#N/A</v>
      </c>
      <c r="X615" s="170">
        <f t="shared" ca="1" si="51"/>
        <v>0</v>
      </c>
      <c r="AB615" s="314" t="str">
        <f t="shared" si="53"/>
        <v/>
      </c>
    </row>
    <row r="616" spans="1:28" s="170" customFormat="1" ht="20.25">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52"/>
        <v/>
      </c>
      <c r="T616" s="155" t="str">
        <f ca="1">IF(B616="","",IF(ISERROR(MATCH($J616,SorP!$B$1:$B$6226,0)),"",INDIRECT("'SorP'!$A$"&amp;MATCH($S616&amp;$J616,SorP!C:C,0))))</f>
        <v/>
      </c>
      <c r="U616" s="168"/>
      <c r="V616" s="169" t="e">
        <f>IF(C616="",NA(),MATCH($B616&amp;$C616,'Smelter Look-up'!$J:$J,0))</f>
        <v>#N/A</v>
      </c>
      <c r="X616" s="170">
        <f t="shared" ca="1" si="51"/>
        <v>0</v>
      </c>
      <c r="AB616" s="314" t="str">
        <f t="shared" si="53"/>
        <v/>
      </c>
    </row>
    <row r="617" spans="1:28" s="170" customFormat="1" ht="20.25">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52"/>
        <v/>
      </c>
      <c r="T617" s="155" t="str">
        <f ca="1">IF(B617="","",IF(ISERROR(MATCH($J617,SorP!$B$1:$B$6226,0)),"",INDIRECT("'SorP'!$A$"&amp;MATCH($S617&amp;$J617,SorP!C:C,0))))</f>
        <v/>
      </c>
      <c r="U617" s="168"/>
      <c r="V617" s="169" t="e">
        <f>IF(C617="",NA(),MATCH($B617&amp;$C617,'Smelter Look-up'!$J:$J,0))</f>
        <v>#N/A</v>
      </c>
      <c r="X617" s="170">
        <f t="shared" ca="1" si="51"/>
        <v>0</v>
      </c>
      <c r="AB617" s="314" t="str">
        <f t="shared" si="53"/>
        <v/>
      </c>
    </row>
    <row r="618" spans="1:28" s="170" customFormat="1" ht="20.25">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52"/>
        <v/>
      </c>
      <c r="T618" s="155" t="str">
        <f ca="1">IF(B618="","",IF(ISERROR(MATCH($J618,SorP!$B$1:$B$6226,0)),"",INDIRECT("'SorP'!$A$"&amp;MATCH($S618&amp;$J618,SorP!C:C,0))))</f>
        <v/>
      </c>
      <c r="U618" s="168"/>
      <c r="V618" s="169" t="e">
        <f>IF(C618="",NA(),MATCH($B618&amp;$C618,'Smelter Look-up'!$J:$J,0))</f>
        <v>#N/A</v>
      </c>
      <c r="X618" s="170">
        <f t="shared" ca="1" si="51"/>
        <v>0</v>
      </c>
      <c r="AB618" s="314" t="str">
        <f t="shared" si="53"/>
        <v/>
      </c>
    </row>
    <row r="619" spans="1:28" s="170" customFormat="1" ht="20.25">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52"/>
        <v/>
      </c>
      <c r="T619" s="155" t="str">
        <f ca="1">IF(B619="","",IF(ISERROR(MATCH($J619,SorP!$B$1:$B$6226,0)),"",INDIRECT("'SorP'!$A$"&amp;MATCH($S619&amp;$J619,SorP!C:C,0))))</f>
        <v/>
      </c>
      <c r="U619" s="168"/>
      <c r="V619" s="169" t="e">
        <f>IF(C619="",NA(),MATCH($B619&amp;$C619,'Smelter Look-up'!$J:$J,0))</f>
        <v>#N/A</v>
      </c>
      <c r="X619" s="170">
        <f t="shared" ca="1" si="51"/>
        <v>0</v>
      </c>
      <c r="AB619" s="314" t="str">
        <f t="shared" si="53"/>
        <v/>
      </c>
    </row>
    <row r="620" spans="1:28" s="170" customFormat="1" ht="20.25">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52"/>
        <v/>
      </c>
      <c r="T620" s="155" t="str">
        <f ca="1">IF(B620="","",IF(ISERROR(MATCH($J620,SorP!$B$1:$B$6226,0)),"",INDIRECT("'SorP'!$A$"&amp;MATCH($S620&amp;$J620,SorP!C:C,0))))</f>
        <v/>
      </c>
      <c r="U620" s="168"/>
      <c r="V620" s="169" t="e">
        <f>IF(C620="",NA(),MATCH($B620&amp;$C620,'Smelter Look-up'!$J:$J,0))</f>
        <v>#N/A</v>
      </c>
      <c r="X620" s="170">
        <f t="shared" ca="1" si="51"/>
        <v>0</v>
      </c>
      <c r="AB620" s="314" t="str">
        <f t="shared" si="53"/>
        <v/>
      </c>
    </row>
    <row r="621" spans="1:28" s="170" customFormat="1" ht="20.25">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52"/>
        <v/>
      </c>
      <c r="T621" s="155" t="str">
        <f ca="1">IF(B621="","",IF(ISERROR(MATCH($J621,SorP!$B$1:$B$6226,0)),"",INDIRECT("'SorP'!$A$"&amp;MATCH($S621&amp;$J621,SorP!C:C,0))))</f>
        <v/>
      </c>
      <c r="U621" s="168"/>
      <c r="V621" s="169" t="e">
        <f>IF(C621="",NA(),MATCH($B621&amp;$C621,'Smelter Look-up'!$J:$J,0))</f>
        <v>#N/A</v>
      </c>
      <c r="X621" s="170">
        <f t="shared" ca="1" si="51"/>
        <v>0</v>
      </c>
      <c r="AB621" s="314" t="str">
        <f t="shared" si="53"/>
        <v/>
      </c>
    </row>
    <row r="622" spans="1:28" s="170" customFormat="1" ht="20.25">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52"/>
        <v/>
      </c>
      <c r="T622" s="155" t="str">
        <f ca="1">IF(B622="","",IF(ISERROR(MATCH($J622,SorP!$B$1:$B$6226,0)),"",INDIRECT("'SorP'!$A$"&amp;MATCH($S622&amp;$J622,SorP!C:C,0))))</f>
        <v/>
      </c>
      <c r="U622" s="168"/>
      <c r="V622" s="169" t="e">
        <f>IF(C622="",NA(),MATCH($B622&amp;$C622,'Smelter Look-up'!$J:$J,0))</f>
        <v>#N/A</v>
      </c>
      <c r="X622" s="170">
        <f t="shared" ca="1" si="51"/>
        <v>0</v>
      </c>
      <c r="AB622" s="314" t="str">
        <f t="shared" si="53"/>
        <v/>
      </c>
    </row>
    <row r="623" spans="1:28" s="170" customFormat="1" ht="20.25">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52"/>
        <v/>
      </c>
      <c r="T623" s="155" t="str">
        <f ca="1">IF(B623="","",IF(ISERROR(MATCH($J623,SorP!$B$1:$B$6226,0)),"",INDIRECT("'SorP'!$A$"&amp;MATCH($S623&amp;$J623,SorP!C:C,0))))</f>
        <v/>
      </c>
      <c r="U623" s="168"/>
      <c r="V623" s="169" t="e">
        <f>IF(C623="",NA(),MATCH($B623&amp;$C623,'Smelter Look-up'!$J:$J,0))</f>
        <v>#N/A</v>
      </c>
      <c r="X623" s="170">
        <f t="shared" ca="1" si="51"/>
        <v>0</v>
      </c>
      <c r="AB623" s="314" t="str">
        <f t="shared" si="53"/>
        <v/>
      </c>
    </row>
    <row r="624" spans="1:28" s="170" customFormat="1" ht="20.25">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52"/>
        <v/>
      </c>
      <c r="T624" s="155" t="str">
        <f ca="1">IF(B624="","",IF(ISERROR(MATCH($J624,SorP!$B$1:$B$6226,0)),"",INDIRECT("'SorP'!$A$"&amp;MATCH($S624&amp;$J624,SorP!C:C,0))))</f>
        <v/>
      </c>
      <c r="U624" s="168"/>
      <c r="V624" s="169" t="e">
        <f>IF(C624="",NA(),MATCH($B624&amp;$C624,'Smelter Look-up'!$J:$J,0))</f>
        <v>#N/A</v>
      </c>
      <c r="X624" s="170">
        <f t="shared" ca="1" si="51"/>
        <v>0</v>
      </c>
      <c r="AB624" s="314" t="str">
        <f t="shared" si="53"/>
        <v/>
      </c>
    </row>
    <row r="625" spans="1:28" s="170" customFormat="1" ht="20.25">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52"/>
        <v/>
      </c>
      <c r="T625" s="155" t="str">
        <f ca="1">IF(B625="","",IF(ISERROR(MATCH($J625,SorP!$B$1:$B$6226,0)),"",INDIRECT("'SorP'!$A$"&amp;MATCH($S625&amp;$J625,SorP!C:C,0))))</f>
        <v/>
      </c>
      <c r="U625" s="168"/>
      <c r="V625" s="169" t="e">
        <f>IF(C625="",NA(),MATCH($B625&amp;$C625,'Smelter Look-up'!$J:$J,0))</f>
        <v>#N/A</v>
      </c>
      <c r="X625" s="170">
        <f t="shared" ca="1" si="51"/>
        <v>0</v>
      </c>
      <c r="AB625" s="314" t="str">
        <f t="shared" si="53"/>
        <v/>
      </c>
    </row>
    <row r="626" spans="1:28" s="170" customFormat="1" ht="20.25">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52"/>
        <v/>
      </c>
      <c r="T626" s="155" t="str">
        <f ca="1">IF(B626="","",IF(ISERROR(MATCH($J626,SorP!$B$1:$B$6226,0)),"",INDIRECT("'SorP'!$A$"&amp;MATCH($S626&amp;$J626,SorP!C:C,0))))</f>
        <v/>
      </c>
      <c r="U626" s="168"/>
      <c r="V626" s="169" t="e">
        <f>IF(C626="",NA(),MATCH($B626&amp;$C626,'Smelter Look-up'!$J:$J,0))</f>
        <v>#N/A</v>
      </c>
      <c r="X626" s="170">
        <f t="shared" ca="1" si="51"/>
        <v>0</v>
      </c>
      <c r="AB626" s="314" t="str">
        <f t="shared" si="53"/>
        <v/>
      </c>
    </row>
    <row r="627" spans="1:28" s="170" customFormat="1" ht="20.25">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52"/>
        <v/>
      </c>
      <c r="T627" s="155" t="str">
        <f ca="1">IF(B627="","",IF(ISERROR(MATCH($J627,SorP!$B$1:$B$6226,0)),"",INDIRECT("'SorP'!$A$"&amp;MATCH($S627&amp;$J627,SorP!C:C,0))))</f>
        <v/>
      </c>
      <c r="U627" s="168"/>
      <c r="V627" s="169" t="e">
        <f>IF(C627="",NA(),MATCH($B627&amp;$C627,'Smelter Look-up'!$J:$J,0))</f>
        <v>#N/A</v>
      </c>
      <c r="X627" s="170">
        <f t="shared" ca="1" si="51"/>
        <v>0</v>
      </c>
      <c r="AB627" s="314" t="str">
        <f t="shared" si="53"/>
        <v/>
      </c>
    </row>
    <row r="628" spans="1:28" s="170" customFormat="1" ht="20.25">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52"/>
        <v/>
      </c>
      <c r="T628" s="155" t="str">
        <f ca="1">IF(B628="","",IF(ISERROR(MATCH($J628,SorP!$B$1:$B$6226,0)),"",INDIRECT("'SorP'!$A$"&amp;MATCH($S628&amp;$J628,SorP!C:C,0))))</f>
        <v/>
      </c>
      <c r="U628" s="168"/>
      <c r="V628" s="169" t="e">
        <f>IF(C628="",NA(),MATCH($B628&amp;$C628,'Smelter Look-up'!$J:$J,0))</f>
        <v>#N/A</v>
      </c>
      <c r="X628" s="170">
        <f t="shared" ca="1" si="51"/>
        <v>0</v>
      </c>
      <c r="AB628" s="314" t="str">
        <f t="shared" si="53"/>
        <v/>
      </c>
    </row>
    <row r="629" spans="1:28" s="170" customFormat="1" ht="20.25">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52"/>
        <v/>
      </c>
      <c r="T629" s="155" t="str">
        <f ca="1">IF(B629="","",IF(ISERROR(MATCH($J629,SorP!$B$1:$B$6226,0)),"",INDIRECT("'SorP'!$A$"&amp;MATCH($S629&amp;$J629,SorP!C:C,0))))</f>
        <v/>
      </c>
      <c r="U629" s="168"/>
      <c r="V629" s="169" t="e">
        <f>IF(C629="",NA(),MATCH($B629&amp;$C629,'Smelter Look-up'!$J:$J,0))</f>
        <v>#N/A</v>
      </c>
      <c r="X629" s="170">
        <f t="shared" ca="1" si="51"/>
        <v>0</v>
      </c>
      <c r="AB629" s="314" t="str">
        <f t="shared" si="53"/>
        <v/>
      </c>
    </row>
    <row r="630" spans="1:28" s="170" customFormat="1" ht="20.25">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52"/>
        <v/>
      </c>
      <c r="T630" s="155" t="str">
        <f ca="1">IF(B630="","",IF(ISERROR(MATCH($J630,SorP!$B$1:$B$6226,0)),"",INDIRECT("'SorP'!$A$"&amp;MATCH($S630&amp;$J630,SorP!C:C,0))))</f>
        <v/>
      </c>
      <c r="U630" s="168"/>
      <c r="V630" s="169" t="e">
        <f>IF(C630="",NA(),MATCH($B630&amp;$C630,'Smelter Look-up'!$J:$J,0))</f>
        <v>#N/A</v>
      </c>
      <c r="X630" s="170">
        <f t="shared" ca="1" si="51"/>
        <v>0</v>
      </c>
      <c r="AB630" s="314" t="str">
        <f t="shared" si="53"/>
        <v/>
      </c>
    </row>
    <row r="631" spans="1:28" s="170" customFormat="1" ht="20.25">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52"/>
        <v/>
      </c>
      <c r="T631" s="155" t="str">
        <f ca="1">IF(B631="","",IF(ISERROR(MATCH($J631,SorP!$B$1:$B$6226,0)),"",INDIRECT("'SorP'!$A$"&amp;MATCH($S631&amp;$J631,SorP!C:C,0))))</f>
        <v/>
      </c>
      <c r="U631" s="168"/>
      <c r="V631" s="169" t="e">
        <f>IF(C631="",NA(),MATCH($B631&amp;$C631,'Smelter Look-up'!$J:$J,0))</f>
        <v>#N/A</v>
      </c>
      <c r="X631" s="170">
        <f t="shared" ca="1" si="51"/>
        <v>0</v>
      </c>
      <c r="AB631" s="314" t="str">
        <f t="shared" si="53"/>
        <v/>
      </c>
    </row>
    <row r="632" spans="1:28" s="170" customFormat="1" ht="20.25">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52"/>
        <v/>
      </c>
      <c r="T632" s="155" t="str">
        <f ca="1">IF(B632="","",IF(ISERROR(MATCH($J632,SorP!$B$1:$B$6226,0)),"",INDIRECT("'SorP'!$A$"&amp;MATCH($S632&amp;$J632,SorP!C:C,0))))</f>
        <v/>
      </c>
      <c r="U632" s="168"/>
      <c r="V632" s="169" t="e">
        <f>IF(C632="",NA(),MATCH($B632&amp;$C632,'Smelter Look-up'!$J:$J,0))</f>
        <v>#N/A</v>
      </c>
      <c r="X632" s="170">
        <f t="shared" ca="1" si="51"/>
        <v>0</v>
      </c>
      <c r="AB632" s="314" t="str">
        <f t="shared" si="53"/>
        <v/>
      </c>
    </row>
    <row r="633" spans="1:28" s="170" customFormat="1" ht="20.25">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52"/>
        <v/>
      </c>
      <c r="T633" s="155" t="str">
        <f ca="1">IF(B633="","",IF(ISERROR(MATCH($J633,SorP!$B$1:$B$6226,0)),"",INDIRECT("'SorP'!$A$"&amp;MATCH($S633&amp;$J633,SorP!C:C,0))))</f>
        <v/>
      </c>
      <c r="U633" s="168"/>
      <c r="V633" s="169" t="e">
        <f>IF(C633="",NA(),MATCH($B633&amp;$C633,'Smelter Look-up'!$J:$J,0))</f>
        <v>#N/A</v>
      </c>
      <c r="X633" s="170">
        <f t="shared" ca="1" si="51"/>
        <v>0</v>
      </c>
      <c r="AB633" s="314" t="str">
        <f t="shared" si="53"/>
        <v/>
      </c>
    </row>
    <row r="634" spans="1:28" s="170" customFormat="1" ht="20.25">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52"/>
        <v/>
      </c>
      <c r="T634" s="155" t="str">
        <f ca="1">IF(B634="","",IF(ISERROR(MATCH($J634,SorP!$B$1:$B$6226,0)),"",INDIRECT("'SorP'!$A$"&amp;MATCH($S634&amp;$J634,SorP!C:C,0))))</f>
        <v/>
      </c>
      <c r="U634" s="168"/>
      <c r="V634" s="169" t="e">
        <f>IF(C634="",NA(),MATCH($B634&amp;$C634,'Smelter Look-up'!$J:$J,0))</f>
        <v>#N/A</v>
      </c>
      <c r="X634" s="170">
        <f t="shared" ca="1" si="51"/>
        <v>0</v>
      </c>
      <c r="AB634" s="314" t="str">
        <f t="shared" si="53"/>
        <v/>
      </c>
    </row>
    <row r="635" spans="1:28" s="170" customFormat="1" ht="20.25">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52"/>
        <v/>
      </c>
      <c r="T635" s="155" t="str">
        <f ca="1">IF(B635="","",IF(ISERROR(MATCH($J635,SorP!$B$1:$B$6226,0)),"",INDIRECT("'SorP'!$A$"&amp;MATCH($S635&amp;$J635,SorP!C:C,0))))</f>
        <v/>
      </c>
      <c r="U635" s="168"/>
      <c r="V635" s="169" t="e">
        <f>IF(C635="",NA(),MATCH($B635&amp;$C635,'Smelter Look-up'!$J:$J,0))</f>
        <v>#N/A</v>
      </c>
      <c r="X635" s="170">
        <f t="shared" ref="X635:X698" ca="1" si="54">IF(AND(C635="Smelter not listed",OR(LEN(D635)=0,LEN(E635)=0)),1,0)</f>
        <v>0</v>
      </c>
      <c r="AB635" s="314" t="str">
        <f t="shared" si="53"/>
        <v/>
      </c>
    </row>
    <row r="636" spans="1:28" s="170" customFormat="1" ht="20.25">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ref="S636:S699" ca="1" si="55">IF(B636="","",IF(ISERROR(MATCH($E636,CL,0)),"Unknown",INDIRECT("'C'!$A$"&amp;MATCH($E636,CL,0)+1)))</f>
        <v/>
      </c>
      <c r="T636" s="155" t="str">
        <f ca="1">IF(B636="","",IF(ISERROR(MATCH($J636,SorP!$B$1:$B$6226,0)),"",INDIRECT("'SorP'!$A$"&amp;MATCH($S636&amp;$J636,SorP!C:C,0))))</f>
        <v/>
      </c>
      <c r="U636" s="168"/>
      <c r="V636" s="169" t="e">
        <f>IF(C636="",NA(),MATCH($B636&amp;$C636,'Smelter Look-up'!$J:$J,0))</f>
        <v>#N/A</v>
      </c>
      <c r="X636" s="170">
        <f t="shared" ca="1" si="54"/>
        <v>0</v>
      </c>
      <c r="AB636" s="314" t="str">
        <f t="shared" si="53"/>
        <v/>
      </c>
    </row>
    <row r="637" spans="1:28" s="170" customFormat="1" ht="20.25">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55"/>
        <v/>
      </c>
      <c r="T637" s="155" t="str">
        <f ca="1">IF(B637="","",IF(ISERROR(MATCH($J637,SorP!$B$1:$B$6226,0)),"",INDIRECT("'SorP'!$A$"&amp;MATCH($S637&amp;$J637,SorP!C:C,0))))</f>
        <v/>
      </c>
      <c r="U637" s="168"/>
      <c r="V637" s="169" t="e">
        <f>IF(C637="",NA(),MATCH($B637&amp;$C637,'Smelter Look-up'!$J:$J,0))</f>
        <v>#N/A</v>
      </c>
      <c r="X637" s="170">
        <f t="shared" ca="1" si="54"/>
        <v>0</v>
      </c>
      <c r="AB637" s="314" t="str">
        <f t="shared" si="53"/>
        <v/>
      </c>
    </row>
    <row r="638" spans="1:28" s="170" customFormat="1" ht="20.25">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55"/>
        <v/>
      </c>
      <c r="T638" s="155" t="str">
        <f ca="1">IF(B638="","",IF(ISERROR(MATCH($J638,SorP!$B$1:$B$6226,0)),"",INDIRECT("'SorP'!$A$"&amp;MATCH($S638&amp;$J638,SorP!C:C,0))))</f>
        <v/>
      </c>
      <c r="U638" s="168"/>
      <c r="V638" s="169" t="e">
        <f>IF(C638="",NA(),MATCH($B638&amp;$C638,'Smelter Look-up'!$J:$J,0))</f>
        <v>#N/A</v>
      </c>
      <c r="X638" s="170">
        <f t="shared" ca="1" si="54"/>
        <v>0</v>
      </c>
      <c r="AB638" s="314" t="str">
        <f t="shared" si="53"/>
        <v/>
      </c>
    </row>
    <row r="639" spans="1:28" s="170" customFormat="1" ht="20.25">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55"/>
        <v/>
      </c>
      <c r="T639" s="155" t="str">
        <f ca="1">IF(B639="","",IF(ISERROR(MATCH($J639,SorP!$B$1:$B$6226,0)),"",INDIRECT("'SorP'!$A$"&amp;MATCH($S639&amp;$J639,SorP!C:C,0))))</f>
        <v/>
      </c>
      <c r="U639" s="168"/>
      <c r="V639" s="169" t="e">
        <f>IF(C639="",NA(),MATCH($B639&amp;$C639,'Smelter Look-up'!$J:$J,0))</f>
        <v>#N/A</v>
      </c>
      <c r="X639" s="170">
        <f t="shared" ca="1" si="54"/>
        <v>0</v>
      </c>
      <c r="AB639" s="314" t="str">
        <f t="shared" si="53"/>
        <v/>
      </c>
    </row>
    <row r="640" spans="1:28" s="170" customFormat="1" ht="20.25">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ca="1" si="55"/>
        <v/>
      </c>
      <c r="T640" s="155" t="str">
        <f ca="1">IF(B640="","",IF(ISERROR(MATCH($J640,SorP!$B$1:$B$6226,0)),"",INDIRECT("'SorP'!$A$"&amp;MATCH($S640&amp;$J640,SorP!C:C,0))))</f>
        <v/>
      </c>
      <c r="U640" s="168"/>
      <c r="V640" s="169" t="e">
        <f>IF(C640="",NA(),MATCH($B640&amp;$C640,'Smelter Look-up'!$J:$J,0))</f>
        <v>#N/A</v>
      </c>
      <c r="X640" s="170">
        <f t="shared" ca="1" si="54"/>
        <v>0</v>
      </c>
      <c r="AB640" s="314" t="str">
        <f t="shared" si="53"/>
        <v/>
      </c>
    </row>
    <row r="641" spans="1:28" s="170" customFormat="1" ht="20.25">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55"/>
        <v/>
      </c>
      <c r="T641" s="155" t="str">
        <f ca="1">IF(B641="","",IF(ISERROR(MATCH($J641,SorP!$B$1:$B$6226,0)),"",INDIRECT("'SorP'!$A$"&amp;MATCH($S641&amp;$J641,SorP!C:C,0))))</f>
        <v/>
      </c>
      <c r="U641" s="168"/>
      <c r="V641" s="169" t="e">
        <f>IF(C641="",NA(),MATCH($B641&amp;$C641,'Smelter Look-up'!$J:$J,0))</f>
        <v>#N/A</v>
      </c>
      <c r="X641" s="170">
        <f t="shared" ca="1" si="54"/>
        <v>0</v>
      </c>
      <c r="AB641" s="314" t="str">
        <f t="shared" si="53"/>
        <v/>
      </c>
    </row>
    <row r="642" spans="1:28" s="170" customFormat="1" ht="20.25">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55"/>
        <v/>
      </c>
      <c r="T642" s="155" t="str">
        <f ca="1">IF(B642="","",IF(ISERROR(MATCH($J642,SorP!$B$1:$B$6226,0)),"",INDIRECT("'SorP'!$A$"&amp;MATCH($S642&amp;$J642,SorP!C:C,0))))</f>
        <v/>
      </c>
      <c r="U642" s="168"/>
      <c r="V642" s="169" t="e">
        <f>IF(C642="",NA(),MATCH($B642&amp;$C642,'Smelter Look-up'!$J:$J,0))</f>
        <v>#N/A</v>
      </c>
      <c r="X642" s="170">
        <f t="shared" ca="1" si="54"/>
        <v>0</v>
      </c>
      <c r="AB642" s="314" t="str">
        <f t="shared" ref="AB642:AB705" si="56">IF(C642="","",B642)</f>
        <v/>
      </c>
    </row>
    <row r="643" spans="1:28" s="170" customFormat="1" ht="20.25">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55"/>
        <v/>
      </c>
      <c r="T643" s="155" t="str">
        <f ca="1">IF(B643="","",IF(ISERROR(MATCH($J643,SorP!$B$1:$B$6226,0)),"",INDIRECT("'SorP'!$A$"&amp;MATCH($S643&amp;$J643,SorP!C:C,0))))</f>
        <v/>
      </c>
      <c r="U643" s="168"/>
      <c r="V643" s="169" t="e">
        <f>IF(C643="",NA(),MATCH($B643&amp;$C643,'Smelter Look-up'!$J:$J,0))</f>
        <v>#N/A</v>
      </c>
      <c r="X643" s="170">
        <f t="shared" ca="1" si="54"/>
        <v>0</v>
      </c>
      <c r="AB643" s="314" t="str">
        <f t="shared" si="56"/>
        <v/>
      </c>
    </row>
    <row r="644" spans="1:28" s="170" customFormat="1" ht="20.25">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55"/>
        <v/>
      </c>
      <c r="T644" s="155" t="str">
        <f ca="1">IF(B644="","",IF(ISERROR(MATCH($J644,SorP!$B$1:$B$6226,0)),"",INDIRECT("'SorP'!$A$"&amp;MATCH($S644&amp;$J644,SorP!C:C,0))))</f>
        <v/>
      </c>
      <c r="U644" s="168"/>
      <c r="V644" s="169" t="e">
        <f>IF(C644="",NA(),MATCH($B644&amp;$C644,'Smelter Look-up'!$J:$J,0))</f>
        <v>#N/A</v>
      </c>
      <c r="X644" s="170">
        <f t="shared" ca="1" si="54"/>
        <v>0</v>
      </c>
      <c r="AB644" s="314" t="str">
        <f t="shared" si="56"/>
        <v/>
      </c>
    </row>
    <row r="645" spans="1:28" s="170" customFormat="1" ht="20.25">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55"/>
        <v/>
      </c>
      <c r="T645" s="155" t="str">
        <f ca="1">IF(B645="","",IF(ISERROR(MATCH($J645,SorP!$B$1:$B$6226,0)),"",INDIRECT("'SorP'!$A$"&amp;MATCH($S645&amp;$J645,SorP!C:C,0))))</f>
        <v/>
      </c>
      <c r="U645" s="168"/>
      <c r="V645" s="169" t="e">
        <f>IF(C645="",NA(),MATCH($B645&amp;$C645,'Smelter Look-up'!$J:$J,0))</f>
        <v>#N/A</v>
      </c>
      <c r="X645" s="170">
        <f t="shared" ca="1" si="54"/>
        <v>0</v>
      </c>
      <c r="AB645" s="314" t="str">
        <f t="shared" si="56"/>
        <v/>
      </c>
    </row>
    <row r="646" spans="1:28" s="170" customFormat="1" ht="20.25">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55"/>
        <v/>
      </c>
      <c r="T646" s="155" t="str">
        <f ca="1">IF(B646="","",IF(ISERROR(MATCH($J646,SorP!$B$1:$B$6226,0)),"",INDIRECT("'SorP'!$A$"&amp;MATCH($S646&amp;$J646,SorP!C:C,0))))</f>
        <v/>
      </c>
      <c r="U646" s="168"/>
      <c r="V646" s="169" t="e">
        <f>IF(C646="",NA(),MATCH($B646&amp;$C646,'Smelter Look-up'!$J:$J,0))</f>
        <v>#N/A</v>
      </c>
      <c r="X646" s="170">
        <f t="shared" ca="1" si="54"/>
        <v>0</v>
      </c>
      <c r="AB646" s="314" t="str">
        <f t="shared" si="56"/>
        <v/>
      </c>
    </row>
    <row r="647" spans="1:28" s="170" customFormat="1" ht="20.25">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55"/>
        <v/>
      </c>
      <c r="T647" s="155" t="str">
        <f ca="1">IF(B647="","",IF(ISERROR(MATCH($J647,SorP!$B$1:$B$6226,0)),"",INDIRECT("'SorP'!$A$"&amp;MATCH($S647&amp;$J647,SorP!C:C,0))))</f>
        <v/>
      </c>
      <c r="U647" s="168"/>
      <c r="V647" s="169" t="e">
        <f>IF(C647="",NA(),MATCH($B647&amp;$C647,'Smelter Look-up'!$J:$J,0))</f>
        <v>#N/A</v>
      </c>
      <c r="X647" s="170">
        <f t="shared" ca="1" si="54"/>
        <v>0</v>
      </c>
      <c r="AB647" s="314" t="str">
        <f t="shared" si="56"/>
        <v/>
      </c>
    </row>
    <row r="648" spans="1:28" s="170" customFormat="1" ht="20.25">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55"/>
        <v/>
      </c>
      <c r="T648" s="155" t="str">
        <f ca="1">IF(B648="","",IF(ISERROR(MATCH($J648,SorP!$B$1:$B$6226,0)),"",INDIRECT("'SorP'!$A$"&amp;MATCH($S648&amp;$J648,SorP!C:C,0))))</f>
        <v/>
      </c>
      <c r="U648" s="168"/>
      <c r="V648" s="169" t="e">
        <f>IF(C648="",NA(),MATCH($B648&amp;$C648,'Smelter Look-up'!$J:$J,0))</f>
        <v>#N/A</v>
      </c>
      <c r="X648" s="170">
        <f t="shared" ca="1" si="54"/>
        <v>0</v>
      </c>
      <c r="AB648" s="314" t="str">
        <f t="shared" si="56"/>
        <v/>
      </c>
    </row>
    <row r="649" spans="1:28" s="170" customFormat="1" ht="20.25">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55"/>
        <v/>
      </c>
      <c r="T649" s="155" t="str">
        <f ca="1">IF(B649="","",IF(ISERROR(MATCH($J649,SorP!$B$1:$B$6226,0)),"",INDIRECT("'SorP'!$A$"&amp;MATCH($S649&amp;$J649,SorP!C:C,0))))</f>
        <v/>
      </c>
      <c r="U649" s="168"/>
      <c r="V649" s="169" t="e">
        <f>IF(C649="",NA(),MATCH($B649&amp;$C649,'Smelter Look-up'!$J:$J,0))</f>
        <v>#N/A</v>
      </c>
      <c r="X649" s="170">
        <f t="shared" ca="1" si="54"/>
        <v>0</v>
      </c>
      <c r="AB649" s="314" t="str">
        <f t="shared" si="56"/>
        <v/>
      </c>
    </row>
    <row r="650" spans="1:28" s="170" customFormat="1" ht="20.25">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55"/>
        <v/>
      </c>
      <c r="T650" s="155" t="str">
        <f ca="1">IF(B650="","",IF(ISERROR(MATCH($J650,SorP!$B$1:$B$6226,0)),"",INDIRECT("'SorP'!$A$"&amp;MATCH($S650&amp;$J650,SorP!C:C,0))))</f>
        <v/>
      </c>
      <c r="U650" s="168"/>
      <c r="V650" s="169" t="e">
        <f>IF(C650="",NA(),MATCH($B650&amp;$C650,'Smelter Look-up'!$J:$J,0))</f>
        <v>#N/A</v>
      </c>
      <c r="X650" s="170">
        <f t="shared" ca="1" si="54"/>
        <v>0</v>
      </c>
      <c r="AB650" s="314" t="str">
        <f t="shared" si="56"/>
        <v/>
      </c>
    </row>
    <row r="651" spans="1:28" s="170" customFormat="1" ht="20.25">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55"/>
        <v/>
      </c>
      <c r="T651" s="155" t="str">
        <f ca="1">IF(B651="","",IF(ISERROR(MATCH($J651,SorP!$B$1:$B$6226,0)),"",INDIRECT("'SorP'!$A$"&amp;MATCH($S651&amp;$J651,SorP!C:C,0))))</f>
        <v/>
      </c>
      <c r="U651" s="168"/>
      <c r="V651" s="169" t="e">
        <f>IF(C651="",NA(),MATCH($B651&amp;$C651,'Smelter Look-up'!$J:$J,0))</f>
        <v>#N/A</v>
      </c>
      <c r="X651" s="170">
        <f t="shared" ca="1" si="54"/>
        <v>0</v>
      </c>
      <c r="AB651" s="314" t="str">
        <f t="shared" si="56"/>
        <v/>
      </c>
    </row>
    <row r="652" spans="1:28" s="170" customFormat="1" ht="20.25">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55"/>
        <v/>
      </c>
      <c r="T652" s="155" t="str">
        <f ca="1">IF(B652="","",IF(ISERROR(MATCH($J652,SorP!$B$1:$B$6226,0)),"",INDIRECT("'SorP'!$A$"&amp;MATCH($S652&amp;$J652,SorP!C:C,0))))</f>
        <v/>
      </c>
      <c r="U652" s="168"/>
      <c r="V652" s="169" t="e">
        <f>IF(C652="",NA(),MATCH($B652&amp;$C652,'Smelter Look-up'!$J:$J,0))</f>
        <v>#N/A</v>
      </c>
      <c r="X652" s="170">
        <f t="shared" ca="1" si="54"/>
        <v>0</v>
      </c>
      <c r="AB652" s="314" t="str">
        <f t="shared" si="56"/>
        <v/>
      </c>
    </row>
    <row r="653" spans="1:28" s="170" customFormat="1" ht="20.25">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55"/>
        <v/>
      </c>
      <c r="T653" s="155" t="str">
        <f ca="1">IF(B653="","",IF(ISERROR(MATCH($J653,SorP!$B$1:$B$6226,0)),"",INDIRECT("'SorP'!$A$"&amp;MATCH($S653&amp;$J653,SorP!C:C,0))))</f>
        <v/>
      </c>
      <c r="U653" s="168"/>
      <c r="V653" s="169" t="e">
        <f>IF(C653="",NA(),MATCH($B653&amp;$C653,'Smelter Look-up'!$J:$J,0))</f>
        <v>#N/A</v>
      </c>
      <c r="X653" s="170">
        <f t="shared" ca="1" si="54"/>
        <v>0</v>
      </c>
      <c r="AB653" s="314" t="str">
        <f t="shared" si="56"/>
        <v/>
      </c>
    </row>
    <row r="654" spans="1:28" s="170" customFormat="1" ht="20.25">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55"/>
        <v/>
      </c>
      <c r="T654" s="155" t="str">
        <f ca="1">IF(B654="","",IF(ISERROR(MATCH($J654,SorP!$B$1:$B$6226,0)),"",INDIRECT("'SorP'!$A$"&amp;MATCH($S654&amp;$J654,SorP!C:C,0))))</f>
        <v/>
      </c>
      <c r="U654" s="168"/>
      <c r="V654" s="169" t="e">
        <f>IF(C654="",NA(),MATCH($B654&amp;$C654,'Smelter Look-up'!$J:$J,0))</f>
        <v>#N/A</v>
      </c>
      <c r="X654" s="170">
        <f t="shared" ca="1" si="54"/>
        <v>0</v>
      </c>
      <c r="AB654" s="314" t="str">
        <f t="shared" si="56"/>
        <v/>
      </c>
    </row>
    <row r="655" spans="1:28" s="170" customFormat="1" ht="20.25">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55"/>
        <v/>
      </c>
      <c r="T655" s="155" t="str">
        <f ca="1">IF(B655="","",IF(ISERROR(MATCH($J655,SorP!$B$1:$B$6226,0)),"",INDIRECT("'SorP'!$A$"&amp;MATCH($S655&amp;$J655,SorP!C:C,0))))</f>
        <v/>
      </c>
      <c r="U655" s="168"/>
      <c r="V655" s="169" t="e">
        <f>IF(C655="",NA(),MATCH($B655&amp;$C655,'Smelter Look-up'!$J:$J,0))</f>
        <v>#N/A</v>
      </c>
      <c r="X655" s="170">
        <f t="shared" ca="1" si="54"/>
        <v>0</v>
      </c>
      <c r="AB655" s="314" t="str">
        <f t="shared" si="56"/>
        <v/>
      </c>
    </row>
    <row r="656" spans="1:28" s="170" customFormat="1" ht="20.25">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55"/>
        <v/>
      </c>
      <c r="T656" s="155" t="str">
        <f ca="1">IF(B656="","",IF(ISERROR(MATCH($J656,SorP!$B$1:$B$6226,0)),"",INDIRECT("'SorP'!$A$"&amp;MATCH($S656&amp;$J656,SorP!C:C,0))))</f>
        <v/>
      </c>
      <c r="U656" s="168"/>
      <c r="V656" s="169" t="e">
        <f>IF(C656="",NA(),MATCH($B656&amp;$C656,'Smelter Look-up'!$J:$J,0))</f>
        <v>#N/A</v>
      </c>
      <c r="X656" s="170">
        <f t="shared" ca="1" si="54"/>
        <v>0</v>
      </c>
      <c r="AB656" s="314" t="str">
        <f t="shared" si="56"/>
        <v/>
      </c>
    </row>
    <row r="657" spans="1:28" s="170" customFormat="1" ht="20.25">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55"/>
        <v/>
      </c>
      <c r="T657" s="155" t="str">
        <f ca="1">IF(B657="","",IF(ISERROR(MATCH($J657,SorP!$B$1:$B$6226,0)),"",INDIRECT("'SorP'!$A$"&amp;MATCH($S657&amp;$J657,SorP!C:C,0))))</f>
        <v/>
      </c>
      <c r="U657" s="168"/>
      <c r="V657" s="169" t="e">
        <f>IF(C657="",NA(),MATCH($B657&amp;$C657,'Smelter Look-up'!$J:$J,0))</f>
        <v>#N/A</v>
      </c>
      <c r="X657" s="170">
        <f t="shared" ca="1" si="54"/>
        <v>0</v>
      </c>
      <c r="AB657" s="314" t="str">
        <f t="shared" si="56"/>
        <v/>
      </c>
    </row>
    <row r="658" spans="1:28" s="170" customFormat="1" ht="20.25">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55"/>
        <v/>
      </c>
      <c r="T658" s="155" t="str">
        <f ca="1">IF(B658="","",IF(ISERROR(MATCH($J658,SorP!$B$1:$B$6226,0)),"",INDIRECT("'SorP'!$A$"&amp;MATCH($S658&amp;$J658,SorP!C:C,0))))</f>
        <v/>
      </c>
      <c r="U658" s="168"/>
      <c r="V658" s="169" t="e">
        <f>IF(C658="",NA(),MATCH($B658&amp;$C658,'Smelter Look-up'!$J:$J,0))</f>
        <v>#N/A</v>
      </c>
      <c r="X658" s="170">
        <f t="shared" ca="1" si="54"/>
        <v>0</v>
      </c>
      <c r="AB658" s="314" t="str">
        <f t="shared" si="56"/>
        <v/>
      </c>
    </row>
    <row r="659" spans="1:28" s="170" customFormat="1" ht="20.25">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55"/>
        <v/>
      </c>
      <c r="T659" s="155" t="str">
        <f ca="1">IF(B659="","",IF(ISERROR(MATCH($J659,SorP!$B$1:$B$6226,0)),"",INDIRECT("'SorP'!$A$"&amp;MATCH($S659&amp;$J659,SorP!C:C,0))))</f>
        <v/>
      </c>
      <c r="U659" s="168"/>
      <c r="V659" s="169" t="e">
        <f>IF(C659="",NA(),MATCH($B659&amp;$C659,'Smelter Look-up'!$J:$J,0))</f>
        <v>#N/A</v>
      </c>
      <c r="X659" s="170">
        <f t="shared" ca="1" si="54"/>
        <v>0</v>
      </c>
      <c r="AB659" s="314" t="str">
        <f t="shared" si="56"/>
        <v/>
      </c>
    </row>
    <row r="660" spans="1:28" s="170" customFormat="1" ht="20.25">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55"/>
        <v/>
      </c>
      <c r="T660" s="155" t="str">
        <f ca="1">IF(B660="","",IF(ISERROR(MATCH($J660,SorP!$B$1:$B$6226,0)),"",INDIRECT("'SorP'!$A$"&amp;MATCH($S660&amp;$J660,SorP!C:C,0))))</f>
        <v/>
      </c>
      <c r="U660" s="168"/>
      <c r="V660" s="169" t="e">
        <f>IF(C660="",NA(),MATCH($B660&amp;$C660,'Smelter Look-up'!$J:$J,0))</f>
        <v>#N/A</v>
      </c>
      <c r="X660" s="170">
        <f t="shared" ca="1" si="54"/>
        <v>0</v>
      </c>
      <c r="AB660" s="314" t="str">
        <f t="shared" si="56"/>
        <v/>
      </c>
    </row>
    <row r="661" spans="1:28" s="170" customFormat="1" ht="20.25">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55"/>
        <v/>
      </c>
      <c r="T661" s="155" t="str">
        <f ca="1">IF(B661="","",IF(ISERROR(MATCH($J661,SorP!$B$1:$B$6226,0)),"",INDIRECT("'SorP'!$A$"&amp;MATCH($S661&amp;$J661,SorP!C:C,0))))</f>
        <v/>
      </c>
      <c r="U661" s="168"/>
      <c r="V661" s="169" t="e">
        <f>IF(C661="",NA(),MATCH($B661&amp;$C661,'Smelter Look-up'!$J:$J,0))</f>
        <v>#N/A</v>
      </c>
      <c r="X661" s="170">
        <f t="shared" ca="1" si="54"/>
        <v>0</v>
      </c>
      <c r="AB661" s="314" t="str">
        <f t="shared" si="56"/>
        <v/>
      </c>
    </row>
    <row r="662" spans="1:28" s="170" customFormat="1" ht="20.25">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55"/>
        <v/>
      </c>
      <c r="T662" s="155" t="str">
        <f ca="1">IF(B662="","",IF(ISERROR(MATCH($J662,SorP!$B$1:$B$6226,0)),"",INDIRECT("'SorP'!$A$"&amp;MATCH($S662&amp;$J662,SorP!C:C,0))))</f>
        <v/>
      </c>
      <c r="U662" s="168"/>
      <c r="V662" s="169" t="e">
        <f>IF(C662="",NA(),MATCH($B662&amp;$C662,'Smelter Look-up'!$J:$J,0))</f>
        <v>#N/A</v>
      </c>
      <c r="X662" s="170">
        <f t="shared" ca="1" si="54"/>
        <v>0</v>
      </c>
      <c r="AB662" s="314" t="str">
        <f t="shared" si="56"/>
        <v/>
      </c>
    </row>
    <row r="663" spans="1:28" s="170" customFormat="1" ht="20.25">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55"/>
        <v/>
      </c>
      <c r="T663" s="155" t="str">
        <f ca="1">IF(B663="","",IF(ISERROR(MATCH($J663,SorP!$B$1:$B$6226,0)),"",INDIRECT("'SorP'!$A$"&amp;MATCH($S663&amp;$J663,SorP!C:C,0))))</f>
        <v/>
      </c>
      <c r="U663" s="168"/>
      <c r="V663" s="169" t="e">
        <f>IF(C663="",NA(),MATCH($B663&amp;$C663,'Smelter Look-up'!$J:$J,0))</f>
        <v>#N/A</v>
      </c>
      <c r="X663" s="170">
        <f t="shared" ca="1" si="54"/>
        <v>0</v>
      </c>
      <c r="AB663" s="314" t="str">
        <f t="shared" si="56"/>
        <v/>
      </c>
    </row>
    <row r="664" spans="1:28" s="170" customFormat="1" ht="20.25">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55"/>
        <v/>
      </c>
      <c r="T664" s="155" t="str">
        <f ca="1">IF(B664="","",IF(ISERROR(MATCH($J664,SorP!$B$1:$B$6226,0)),"",INDIRECT("'SorP'!$A$"&amp;MATCH($S664&amp;$J664,SorP!C:C,0))))</f>
        <v/>
      </c>
      <c r="U664" s="168"/>
      <c r="V664" s="169" t="e">
        <f>IF(C664="",NA(),MATCH($B664&amp;$C664,'Smelter Look-up'!$J:$J,0))</f>
        <v>#N/A</v>
      </c>
      <c r="X664" s="170">
        <f t="shared" ca="1" si="54"/>
        <v>0</v>
      </c>
      <c r="AB664" s="314" t="str">
        <f t="shared" si="56"/>
        <v/>
      </c>
    </row>
    <row r="665" spans="1:28" s="170" customFormat="1" ht="20.25">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55"/>
        <v/>
      </c>
      <c r="T665" s="155" t="str">
        <f ca="1">IF(B665="","",IF(ISERROR(MATCH($J665,SorP!$B$1:$B$6226,0)),"",INDIRECT("'SorP'!$A$"&amp;MATCH($S665&amp;$J665,SorP!C:C,0))))</f>
        <v/>
      </c>
      <c r="U665" s="168"/>
      <c r="V665" s="169" t="e">
        <f>IF(C665="",NA(),MATCH($B665&amp;$C665,'Smelter Look-up'!$J:$J,0))</f>
        <v>#N/A</v>
      </c>
      <c r="X665" s="170">
        <f t="shared" ca="1" si="54"/>
        <v>0</v>
      </c>
      <c r="AB665" s="314" t="str">
        <f t="shared" si="56"/>
        <v/>
      </c>
    </row>
    <row r="666" spans="1:28" s="170" customFormat="1" ht="20.25">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55"/>
        <v/>
      </c>
      <c r="T666" s="155" t="str">
        <f ca="1">IF(B666="","",IF(ISERROR(MATCH($J666,SorP!$B$1:$B$6226,0)),"",INDIRECT("'SorP'!$A$"&amp;MATCH($S666&amp;$J666,SorP!C:C,0))))</f>
        <v/>
      </c>
      <c r="U666" s="168"/>
      <c r="V666" s="169" t="e">
        <f>IF(C666="",NA(),MATCH($B666&amp;$C666,'Smelter Look-up'!$J:$J,0))</f>
        <v>#N/A</v>
      </c>
      <c r="X666" s="170">
        <f t="shared" ca="1" si="54"/>
        <v>0</v>
      </c>
      <c r="AB666" s="314" t="str">
        <f t="shared" si="56"/>
        <v/>
      </c>
    </row>
    <row r="667" spans="1:28" s="170" customFormat="1" ht="20.25">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55"/>
        <v/>
      </c>
      <c r="T667" s="155" t="str">
        <f ca="1">IF(B667="","",IF(ISERROR(MATCH($J667,SorP!$B$1:$B$6226,0)),"",INDIRECT("'SorP'!$A$"&amp;MATCH($S667&amp;$J667,SorP!C:C,0))))</f>
        <v/>
      </c>
      <c r="U667" s="168"/>
      <c r="V667" s="169" t="e">
        <f>IF(C667="",NA(),MATCH($B667&amp;$C667,'Smelter Look-up'!$J:$J,0))</f>
        <v>#N/A</v>
      </c>
      <c r="X667" s="170">
        <f t="shared" ca="1" si="54"/>
        <v>0</v>
      </c>
      <c r="AB667" s="314" t="str">
        <f t="shared" si="56"/>
        <v/>
      </c>
    </row>
    <row r="668" spans="1:28" s="170" customFormat="1" ht="20.25">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55"/>
        <v/>
      </c>
      <c r="T668" s="155" t="str">
        <f ca="1">IF(B668="","",IF(ISERROR(MATCH($J668,SorP!$B$1:$B$6226,0)),"",INDIRECT("'SorP'!$A$"&amp;MATCH($S668&amp;$J668,SorP!C:C,0))))</f>
        <v/>
      </c>
      <c r="U668" s="168"/>
      <c r="V668" s="169" t="e">
        <f>IF(C668="",NA(),MATCH($B668&amp;$C668,'Smelter Look-up'!$J:$J,0))</f>
        <v>#N/A</v>
      </c>
      <c r="X668" s="170">
        <f t="shared" ca="1" si="54"/>
        <v>0</v>
      </c>
      <c r="AB668" s="314" t="str">
        <f t="shared" si="56"/>
        <v/>
      </c>
    </row>
    <row r="669" spans="1:28" s="170" customFormat="1" ht="20.25">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55"/>
        <v/>
      </c>
      <c r="T669" s="155" t="str">
        <f ca="1">IF(B669="","",IF(ISERROR(MATCH($J669,SorP!$B$1:$B$6226,0)),"",INDIRECT("'SorP'!$A$"&amp;MATCH($S669&amp;$J669,SorP!C:C,0))))</f>
        <v/>
      </c>
      <c r="U669" s="168"/>
      <c r="V669" s="169" t="e">
        <f>IF(C669="",NA(),MATCH($B669&amp;$C669,'Smelter Look-up'!$J:$J,0))</f>
        <v>#N/A</v>
      </c>
      <c r="X669" s="170">
        <f t="shared" ca="1" si="54"/>
        <v>0</v>
      </c>
      <c r="AB669" s="314" t="str">
        <f t="shared" si="56"/>
        <v/>
      </c>
    </row>
    <row r="670" spans="1:28" s="170" customFormat="1" ht="20.25">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55"/>
        <v/>
      </c>
      <c r="T670" s="155" t="str">
        <f ca="1">IF(B670="","",IF(ISERROR(MATCH($J670,SorP!$B$1:$B$6226,0)),"",INDIRECT("'SorP'!$A$"&amp;MATCH($S670&amp;$J670,SorP!C:C,0))))</f>
        <v/>
      </c>
      <c r="U670" s="168"/>
      <c r="V670" s="169" t="e">
        <f>IF(C670="",NA(),MATCH($B670&amp;$C670,'Smelter Look-up'!$J:$J,0))</f>
        <v>#N/A</v>
      </c>
      <c r="X670" s="170">
        <f t="shared" ca="1" si="54"/>
        <v>0</v>
      </c>
      <c r="AB670" s="314" t="str">
        <f t="shared" si="56"/>
        <v/>
      </c>
    </row>
    <row r="671" spans="1:28" s="170" customFormat="1" ht="20.25">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55"/>
        <v/>
      </c>
      <c r="T671" s="155" t="str">
        <f ca="1">IF(B671="","",IF(ISERROR(MATCH($J671,SorP!$B$1:$B$6226,0)),"",INDIRECT("'SorP'!$A$"&amp;MATCH($S671&amp;$J671,SorP!C:C,0))))</f>
        <v/>
      </c>
      <c r="U671" s="168"/>
      <c r="V671" s="169" t="e">
        <f>IF(C671="",NA(),MATCH($B671&amp;$C671,'Smelter Look-up'!$J:$J,0))</f>
        <v>#N/A</v>
      </c>
      <c r="X671" s="170">
        <f t="shared" ca="1" si="54"/>
        <v>0</v>
      </c>
      <c r="AB671" s="314" t="str">
        <f t="shared" si="56"/>
        <v/>
      </c>
    </row>
    <row r="672" spans="1:28" s="170" customFormat="1" ht="20.25">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55"/>
        <v/>
      </c>
      <c r="T672" s="155" t="str">
        <f ca="1">IF(B672="","",IF(ISERROR(MATCH($J672,SorP!$B$1:$B$6226,0)),"",INDIRECT("'SorP'!$A$"&amp;MATCH($S672&amp;$J672,SorP!C:C,0))))</f>
        <v/>
      </c>
      <c r="U672" s="168"/>
      <c r="V672" s="169" t="e">
        <f>IF(C672="",NA(),MATCH($B672&amp;$C672,'Smelter Look-up'!$J:$J,0))</f>
        <v>#N/A</v>
      </c>
      <c r="X672" s="170">
        <f t="shared" ca="1" si="54"/>
        <v>0</v>
      </c>
      <c r="AB672" s="314" t="str">
        <f t="shared" si="56"/>
        <v/>
      </c>
    </row>
    <row r="673" spans="1:28" s="170" customFormat="1" ht="20.25">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55"/>
        <v/>
      </c>
      <c r="T673" s="155" t="str">
        <f ca="1">IF(B673="","",IF(ISERROR(MATCH($J673,SorP!$B$1:$B$6226,0)),"",INDIRECT("'SorP'!$A$"&amp;MATCH($S673&amp;$J673,SorP!C:C,0))))</f>
        <v/>
      </c>
      <c r="U673" s="168"/>
      <c r="V673" s="169" t="e">
        <f>IF(C673="",NA(),MATCH($B673&amp;$C673,'Smelter Look-up'!$J:$J,0))</f>
        <v>#N/A</v>
      </c>
      <c r="X673" s="170">
        <f t="shared" ca="1" si="54"/>
        <v>0</v>
      </c>
      <c r="AB673" s="314" t="str">
        <f t="shared" si="56"/>
        <v/>
      </c>
    </row>
    <row r="674" spans="1:28" s="170" customFormat="1" ht="20.25">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55"/>
        <v/>
      </c>
      <c r="T674" s="155" t="str">
        <f ca="1">IF(B674="","",IF(ISERROR(MATCH($J674,SorP!$B$1:$B$6226,0)),"",INDIRECT("'SorP'!$A$"&amp;MATCH($S674&amp;$J674,SorP!C:C,0))))</f>
        <v/>
      </c>
      <c r="U674" s="168"/>
      <c r="V674" s="169" t="e">
        <f>IF(C674="",NA(),MATCH($B674&amp;$C674,'Smelter Look-up'!$J:$J,0))</f>
        <v>#N/A</v>
      </c>
      <c r="X674" s="170">
        <f t="shared" ca="1" si="54"/>
        <v>0</v>
      </c>
      <c r="AB674" s="314" t="str">
        <f t="shared" si="56"/>
        <v/>
      </c>
    </row>
    <row r="675" spans="1:28" s="170" customFormat="1" ht="20.25">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55"/>
        <v/>
      </c>
      <c r="T675" s="155" t="str">
        <f ca="1">IF(B675="","",IF(ISERROR(MATCH($J675,SorP!$B$1:$B$6226,0)),"",INDIRECT("'SorP'!$A$"&amp;MATCH($S675&amp;$J675,SorP!C:C,0))))</f>
        <v/>
      </c>
      <c r="U675" s="168"/>
      <c r="V675" s="169" t="e">
        <f>IF(C675="",NA(),MATCH($B675&amp;$C675,'Smelter Look-up'!$J:$J,0))</f>
        <v>#N/A</v>
      </c>
      <c r="X675" s="170">
        <f t="shared" ca="1" si="54"/>
        <v>0</v>
      </c>
      <c r="AB675" s="314" t="str">
        <f t="shared" si="56"/>
        <v/>
      </c>
    </row>
    <row r="676" spans="1:28" s="170" customFormat="1" ht="20.25">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55"/>
        <v/>
      </c>
      <c r="T676" s="155" t="str">
        <f ca="1">IF(B676="","",IF(ISERROR(MATCH($J676,SorP!$B$1:$B$6226,0)),"",INDIRECT("'SorP'!$A$"&amp;MATCH($S676&amp;$J676,SorP!C:C,0))))</f>
        <v/>
      </c>
      <c r="U676" s="168"/>
      <c r="V676" s="169" t="e">
        <f>IF(C676="",NA(),MATCH($B676&amp;$C676,'Smelter Look-up'!$J:$J,0))</f>
        <v>#N/A</v>
      </c>
      <c r="X676" s="170">
        <f t="shared" ca="1" si="54"/>
        <v>0</v>
      </c>
      <c r="AB676" s="314" t="str">
        <f t="shared" si="56"/>
        <v/>
      </c>
    </row>
    <row r="677" spans="1:28" s="170" customFormat="1" ht="20.25">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55"/>
        <v/>
      </c>
      <c r="T677" s="155" t="str">
        <f ca="1">IF(B677="","",IF(ISERROR(MATCH($J677,SorP!$B$1:$B$6226,0)),"",INDIRECT("'SorP'!$A$"&amp;MATCH($S677&amp;$J677,SorP!C:C,0))))</f>
        <v/>
      </c>
      <c r="U677" s="168"/>
      <c r="V677" s="169" t="e">
        <f>IF(C677="",NA(),MATCH($B677&amp;$C677,'Smelter Look-up'!$J:$J,0))</f>
        <v>#N/A</v>
      </c>
      <c r="X677" s="170">
        <f t="shared" ca="1" si="54"/>
        <v>0</v>
      </c>
      <c r="AB677" s="314" t="str">
        <f t="shared" si="56"/>
        <v/>
      </c>
    </row>
    <row r="678" spans="1:28" s="170" customFormat="1" ht="20.25">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55"/>
        <v/>
      </c>
      <c r="T678" s="155" t="str">
        <f ca="1">IF(B678="","",IF(ISERROR(MATCH($J678,SorP!$B$1:$B$6226,0)),"",INDIRECT("'SorP'!$A$"&amp;MATCH($S678&amp;$J678,SorP!C:C,0))))</f>
        <v/>
      </c>
      <c r="U678" s="168"/>
      <c r="V678" s="169" t="e">
        <f>IF(C678="",NA(),MATCH($B678&amp;$C678,'Smelter Look-up'!$J:$J,0))</f>
        <v>#N/A</v>
      </c>
      <c r="X678" s="170">
        <f t="shared" ca="1" si="54"/>
        <v>0</v>
      </c>
      <c r="AB678" s="314" t="str">
        <f t="shared" si="56"/>
        <v/>
      </c>
    </row>
    <row r="679" spans="1:28" s="170" customFormat="1" ht="20.25">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55"/>
        <v/>
      </c>
      <c r="T679" s="155" t="str">
        <f ca="1">IF(B679="","",IF(ISERROR(MATCH($J679,SorP!$B$1:$B$6226,0)),"",INDIRECT("'SorP'!$A$"&amp;MATCH($S679&amp;$J679,SorP!C:C,0))))</f>
        <v/>
      </c>
      <c r="U679" s="168"/>
      <c r="V679" s="169" t="e">
        <f>IF(C679="",NA(),MATCH($B679&amp;$C679,'Smelter Look-up'!$J:$J,0))</f>
        <v>#N/A</v>
      </c>
      <c r="X679" s="170">
        <f t="shared" ca="1" si="54"/>
        <v>0</v>
      </c>
      <c r="AB679" s="314" t="str">
        <f t="shared" si="56"/>
        <v/>
      </c>
    </row>
    <row r="680" spans="1:28" s="170" customFormat="1" ht="20.25">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55"/>
        <v/>
      </c>
      <c r="T680" s="155" t="str">
        <f ca="1">IF(B680="","",IF(ISERROR(MATCH($J680,SorP!$B$1:$B$6226,0)),"",INDIRECT("'SorP'!$A$"&amp;MATCH($S680&amp;$J680,SorP!C:C,0))))</f>
        <v/>
      </c>
      <c r="U680" s="168"/>
      <c r="V680" s="169" t="e">
        <f>IF(C680="",NA(),MATCH($B680&amp;$C680,'Smelter Look-up'!$J:$J,0))</f>
        <v>#N/A</v>
      </c>
      <c r="X680" s="170">
        <f t="shared" ca="1" si="54"/>
        <v>0</v>
      </c>
      <c r="AB680" s="314" t="str">
        <f t="shared" si="56"/>
        <v/>
      </c>
    </row>
    <row r="681" spans="1:28" s="170" customFormat="1" ht="20.25">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55"/>
        <v/>
      </c>
      <c r="T681" s="155" t="str">
        <f ca="1">IF(B681="","",IF(ISERROR(MATCH($J681,SorP!$B$1:$B$6226,0)),"",INDIRECT("'SorP'!$A$"&amp;MATCH($S681&amp;$J681,SorP!C:C,0))))</f>
        <v/>
      </c>
      <c r="U681" s="168"/>
      <c r="V681" s="169" t="e">
        <f>IF(C681="",NA(),MATCH($B681&amp;$C681,'Smelter Look-up'!$J:$J,0))</f>
        <v>#N/A</v>
      </c>
      <c r="X681" s="170">
        <f t="shared" ca="1" si="54"/>
        <v>0</v>
      </c>
      <c r="AB681" s="314" t="str">
        <f t="shared" si="56"/>
        <v/>
      </c>
    </row>
    <row r="682" spans="1:28" s="170" customFormat="1" ht="20.25">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55"/>
        <v/>
      </c>
      <c r="T682" s="155" t="str">
        <f ca="1">IF(B682="","",IF(ISERROR(MATCH($J682,SorP!$B$1:$B$6226,0)),"",INDIRECT("'SorP'!$A$"&amp;MATCH($S682&amp;$J682,SorP!C:C,0))))</f>
        <v/>
      </c>
      <c r="U682" s="168"/>
      <c r="V682" s="169" t="e">
        <f>IF(C682="",NA(),MATCH($B682&amp;$C682,'Smelter Look-up'!$J:$J,0))</f>
        <v>#N/A</v>
      </c>
      <c r="X682" s="170">
        <f t="shared" ca="1" si="54"/>
        <v>0</v>
      </c>
      <c r="AB682" s="314" t="str">
        <f t="shared" si="56"/>
        <v/>
      </c>
    </row>
    <row r="683" spans="1:28" s="170" customFormat="1" ht="20.25">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55"/>
        <v/>
      </c>
      <c r="T683" s="155" t="str">
        <f ca="1">IF(B683="","",IF(ISERROR(MATCH($J683,SorP!$B$1:$B$6226,0)),"",INDIRECT("'SorP'!$A$"&amp;MATCH($S683&amp;$J683,SorP!C:C,0))))</f>
        <v/>
      </c>
      <c r="U683" s="168"/>
      <c r="V683" s="169" t="e">
        <f>IF(C683="",NA(),MATCH($B683&amp;$C683,'Smelter Look-up'!$J:$J,0))</f>
        <v>#N/A</v>
      </c>
      <c r="X683" s="170">
        <f t="shared" ca="1" si="54"/>
        <v>0</v>
      </c>
      <c r="AB683" s="314" t="str">
        <f t="shared" si="56"/>
        <v/>
      </c>
    </row>
    <row r="684" spans="1:28" s="170" customFormat="1" ht="20.25">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55"/>
        <v/>
      </c>
      <c r="T684" s="155" t="str">
        <f ca="1">IF(B684="","",IF(ISERROR(MATCH($J684,SorP!$B$1:$B$6226,0)),"",INDIRECT("'SorP'!$A$"&amp;MATCH($S684&amp;$J684,SorP!C:C,0))))</f>
        <v/>
      </c>
      <c r="U684" s="168"/>
      <c r="V684" s="169" t="e">
        <f>IF(C684="",NA(),MATCH($B684&amp;$C684,'Smelter Look-up'!$J:$J,0))</f>
        <v>#N/A</v>
      </c>
      <c r="X684" s="170">
        <f t="shared" ca="1" si="54"/>
        <v>0</v>
      </c>
      <c r="AB684" s="314" t="str">
        <f t="shared" si="56"/>
        <v/>
      </c>
    </row>
    <row r="685" spans="1:28" s="170" customFormat="1" ht="20.25">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55"/>
        <v/>
      </c>
      <c r="T685" s="155" t="str">
        <f ca="1">IF(B685="","",IF(ISERROR(MATCH($J685,SorP!$B$1:$B$6226,0)),"",INDIRECT("'SorP'!$A$"&amp;MATCH($S685&amp;$J685,SorP!C:C,0))))</f>
        <v/>
      </c>
      <c r="U685" s="168"/>
      <c r="V685" s="169" t="e">
        <f>IF(C685="",NA(),MATCH($B685&amp;$C685,'Smelter Look-up'!$J:$J,0))</f>
        <v>#N/A</v>
      </c>
      <c r="X685" s="170">
        <f t="shared" ca="1" si="54"/>
        <v>0</v>
      </c>
      <c r="AB685" s="314" t="str">
        <f t="shared" si="56"/>
        <v/>
      </c>
    </row>
    <row r="686" spans="1:28" s="170" customFormat="1" ht="20.25">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55"/>
        <v/>
      </c>
      <c r="T686" s="155" t="str">
        <f ca="1">IF(B686="","",IF(ISERROR(MATCH($J686,SorP!$B$1:$B$6226,0)),"",INDIRECT("'SorP'!$A$"&amp;MATCH($S686&amp;$J686,SorP!C:C,0))))</f>
        <v/>
      </c>
      <c r="U686" s="168"/>
      <c r="V686" s="169" t="e">
        <f>IF(C686="",NA(),MATCH($B686&amp;$C686,'Smelter Look-up'!$J:$J,0))</f>
        <v>#N/A</v>
      </c>
      <c r="X686" s="170">
        <f t="shared" ca="1" si="54"/>
        <v>0</v>
      </c>
      <c r="AB686" s="314" t="str">
        <f t="shared" si="56"/>
        <v/>
      </c>
    </row>
    <row r="687" spans="1:28" s="170" customFormat="1" ht="20.25">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55"/>
        <v/>
      </c>
      <c r="T687" s="155" t="str">
        <f ca="1">IF(B687="","",IF(ISERROR(MATCH($J687,SorP!$B$1:$B$6226,0)),"",INDIRECT("'SorP'!$A$"&amp;MATCH($S687&amp;$J687,SorP!C:C,0))))</f>
        <v/>
      </c>
      <c r="U687" s="168"/>
      <c r="V687" s="169" t="e">
        <f>IF(C687="",NA(),MATCH($B687&amp;$C687,'Smelter Look-up'!$J:$J,0))</f>
        <v>#N/A</v>
      </c>
      <c r="X687" s="170">
        <f t="shared" ca="1" si="54"/>
        <v>0</v>
      </c>
      <c r="AB687" s="314" t="str">
        <f t="shared" si="56"/>
        <v/>
      </c>
    </row>
    <row r="688" spans="1:28" s="170" customFormat="1" ht="20.25">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55"/>
        <v/>
      </c>
      <c r="T688" s="155" t="str">
        <f ca="1">IF(B688="","",IF(ISERROR(MATCH($J688,SorP!$B$1:$B$6226,0)),"",INDIRECT("'SorP'!$A$"&amp;MATCH($S688&amp;$J688,SorP!C:C,0))))</f>
        <v/>
      </c>
      <c r="U688" s="168"/>
      <c r="V688" s="169" t="e">
        <f>IF(C688="",NA(),MATCH($B688&amp;$C688,'Smelter Look-up'!$J:$J,0))</f>
        <v>#N/A</v>
      </c>
      <c r="X688" s="170">
        <f t="shared" ca="1" si="54"/>
        <v>0</v>
      </c>
      <c r="AB688" s="314" t="str">
        <f t="shared" si="56"/>
        <v/>
      </c>
    </row>
    <row r="689" spans="1:28" s="170" customFormat="1" ht="20.25">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55"/>
        <v/>
      </c>
      <c r="T689" s="155" t="str">
        <f ca="1">IF(B689="","",IF(ISERROR(MATCH($J689,SorP!$B$1:$B$6226,0)),"",INDIRECT("'SorP'!$A$"&amp;MATCH($S689&amp;$J689,SorP!C:C,0))))</f>
        <v/>
      </c>
      <c r="U689" s="168"/>
      <c r="V689" s="169" t="e">
        <f>IF(C689="",NA(),MATCH($B689&amp;$C689,'Smelter Look-up'!$J:$J,0))</f>
        <v>#N/A</v>
      </c>
      <c r="X689" s="170">
        <f t="shared" ca="1" si="54"/>
        <v>0</v>
      </c>
      <c r="AB689" s="314" t="str">
        <f t="shared" si="56"/>
        <v/>
      </c>
    </row>
    <row r="690" spans="1:28" s="170" customFormat="1" ht="20.25">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55"/>
        <v/>
      </c>
      <c r="T690" s="155" t="str">
        <f ca="1">IF(B690="","",IF(ISERROR(MATCH($J690,SorP!$B$1:$B$6226,0)),"",INDIRECT("'SorP'!$A$"&amp;MATCH($S690&amp;$J690,SorP!C:C,0))))</f>
        <v/>
      </c>
      <c r="U690" s="168"/>
      <c r="V690" s="169" t="e">
        <f>IF(C690="",NA(),MATCH($B690&amp;$C690,'Smelter Look-up'!$J:$J,0))</f>
        <v>#N/A</v>
      </c>
      <c r="X690" s="170">
        <f t="shared" ca="1" si="54"/>
        <v>0</v>
      </c>
      <c r="AB690" s="314" t="str">
        <f t="shared" si="56"/>
        <v/>
      </c>
    </row>
    <row r="691" spans="1:28" s="170" customFormat="1" ht="20.25">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55"/>
        <v/>
      </c>
      <c r="T691" s="155" t="str">
        <f ca="1">IF(B691="","",IF(ISERROR(MATCH($J691,SorP!$B$1:$B$6226,0)),"",INDIRECT("'SorP'!$A$"&amp;MATCH($S691&amp;$J691,SorP!C:C,0))))</f>
        <v/>
      </c>
      <c r="U691" s="168"/>
      <c r="V691" s="169" t="e">
        <f>IF(C691="",NA(),MATCH($B691&amp;$C691,'Smelter Look-up'!$J:$J,0))</f>
        <v>#N/A</v>
      </c>
      <c r="X691" s="170">
        <f t="shared" ca="1" si="54"/>
        <v>0</v>
      </c>
      <c r="AB691" s="314" t="str">
        <f t="shared" si="56"/>
        <v/>
      </c>
    </row>
    <row r="692" spans="1:28" s="170" customFormat="1" ht="20.25">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55"/>
        <v/>
      </c>
      <c r="T692" s="155" t="str">
        <f ca="1">IF(B692="","",IF(ISERROR(MATCH($J692,SorP!$B$1:$B$6226,0)),"",INDIRECT("'SorP'!$A$"&amp;MATCH($S692&amp;$J692,SorP!C:C,0))))</f>
        <v/>
      </c>
      <c r="U692" s="168"/>
      <c r="V692" s="169" t="e">
        <f>IF(C692="",NA(),MATCH($B692&amp;$C692,'Smelter Look-up'!$J:$J,0))</f>
        <v>#N/A</v>
      </c>
      <c r="X692" s="170">
        <f t="shared" ca="1" si="54"/>
        <v>0</v>
      </c>
      <c r="AB692" s="314" t="str">
        <f t="shared" si="56"/>
        <v/>
      </c>
    </row>
    <row r="693" spans="1:28" s="170" customFormat="1" ht="20.25">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55"/>
        <v/>
      </c>
      <c r="T693" s="155" t="str">
        <f ca="1">IF(B693="","",IF(ISERROR(MATCH($J693,SorP!$B$1:$B$6226,0)),"",INDIRECT("'SorP'!$A$"&amp;MATCH($S693&amp;$J693,SorP!C:C,0))))</f>
        <v/>
      </c>
      <c r="U693" s="168"/>
      <c r="V693" s="169" t="e">
        <f>IF(C693="",NA(),MATCH($B693&amp;$C693,'Smelter Look-up'!$J:$J,0))</f>
        <v>#N/A</v>
      </c>
      <c r="X693" s="170">
        <f t="shared" ca="1" si="54"/>
        <v>0</v>
      </c>
      <c r="AB693" s="314" t="str">
        <f t="shared" si="56"/>
        <v/>
      </c>
    </row>
    <row r="694" spans="1:28" s="170" customFormat="1" ht="20.25">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55"/>
        <v/>
      </c>
      <c r="T694" s="155" t="str">
        <f ca="1">IF(B694="","",IF(ISERROR(MATCH($J694,SorP!$B$1:$B$6226,0)),"",INDIRECT("'SorP'!$A$"&amp;MATCH($S694&amp;$J694,SorP!C:C,0))))</f>
        <v/>
      </c>
      <c r="U694" s="168"/>
      <c r="V694" s="169" t="e">
        <f>IF(C694="",NA(),MATCH($B694&amp;$C694,'Smelter Look-up'!$J:$J,0))</f>
        <v>#N/A</v>
      </c>
      <c r="X694" s="170">
        <f t="shared" ca="1" si="54"/>
        <v>0</v>
      </c>
      <c r="AB694" s="314" t="str">
        <f t="shared" si="56"/>
        <v/>
      </c>
    </row>
    <row r="695" spans="1:28" s="170" customFormat="1" ht="20.25">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55"/>
        <v/>
      </c>
      <c r="T695" s="155" t="str">
        <f ca="1">IF(B695="","",IF(ISERROR(MATCH($J695,SorP!$B$1:$B$6226,0)),"",INDIRECT("'SorP'!$A$"&amp;MATCH($S695&amp;$J695,SorP!C:C,0))))</f>
        <v/>
      </c>
      <c r="U695" s="168"/>
      <c r="V695" s="169" t="e">
        <f>IF(C695="",NA(),MATCH($B695&amp;$C695,'Smelter Look-up'!$J:$J,0))</f>
        <v>#N/A</v>
      </c>
      <c r="X695" s="170">
        <f t="shared" ca="1" si="54"/>
        <v>0</v>
      </c>
      <c r="AB695" s="314" t="str">
        <f t="shared" si="56"/>
        <v/>
      </c>
    </row>
    <row r="696" spans="1:28" s="170" customFormat="1" ht="20.25">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55"/>
        <v/>
      </c>
      <c r="T696" s="155" t="str">
        <f ca="1">IF(B696="","",IF(ISERROR(MATCH($J696,SorP!$B$1:$B$6226,0)),"",INDIRECT("'SorP'!$A$"&amp;MATCH($S696&amp;$J696,SorP!C:C,0))))</f>
        <v/>
      </c>
      <c r="U696" s="168"/>
      <c r="V696" s="169" t="e">
        <f>IF(C696="",NA(),MATCH($B696&amp;$C696,'Smelter Look-up'!$J:$J,0))</f>
        <v>#N/A</v>
      </c>
      <c r="X696" s="170">
        <f t="shared" ca="1" si="54"/>
        <v>0</v>
      </c>
      <c r="AB696" s="314" t="str">
        <f t="shared" si="56"/>
        <v/>
      </c>
    </row>
    <row r="697" spans="1:28" s="170" customFormat="1" ht="20.25">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55"/>
        <v/>
      </c>
      <c r="T697" s="155" t="str">
        <f ca="1">IF(B697="","",IF(ISERROR(MATCH($J697,SorP!$B$1:$B$6226,0)),"",INDIRECT("'SorP'!$A$"&amp;MATCH($S697&amp;$J697,SorP!C:C,0))))</f>
        <v/>
      </c>
      <c r="U697" s="168"/>
      <c r="V697" s="169" t="e">
        <f>IF(C697="",NA(),MATCH($B697&amp;$C697,'Smelter Look-up'!$J:$J,0))</f>
        <v>#N/A</v>
      </c>
      <c r="X697" s="170">
        <f t="shared" ca="1" si="54"/>
        <v>0</v>
      </c>
      <c r="AB697" s="314" t="str">
        <f t="shared" si="56"/>
        <v/>
      </c>
    </row>
    <row r="698" spans="1:28" s="170" customFormat="1" ht="20.25">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55"/>
        <v/>
      </c>
      <c r="T698" s="155" t="str">
        <f ca="1">IF(B698="","",IF(ISERROR(MATCH($J698,SorP!$B$1:$B$6226,0)),"",INDIRECT("'SorP'!$A$"&amp;MATCH($S698&amp;$J698,SorP!C:C,0))))</f>
        <v/>
      </c>
      <c r="U698" s="168"/>
      <c r="V698" s="169" t="e">
        <f>IF(C698="",NA(),MATCH($B698&amp;$C698,'Smelter Look-up'!$J:$J,0))</f>
        <v>#N/A</v>
      </c>
      <c r="X698" s="170">
        <f t="shared" ca="1" si="54"/>
        <v>0</v>
      </c>
      <c r="AB698" s="314" t="str">
        <f t="shared" si="56"/>
        <v/>
      </c>
    </row>
    <row r="699" spans="1:28" s="170" customFormat="1" ht="20.25">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55"/>
        <v/>
      </c>
      <c r="T699" s="155" t="str">
        <f ca="1">IF(B699="","",IF(ISERROR(MATCH($J699,SorP!$B$1:$B$6226,0)),"",INDIRECT("'SorP'!$A$"&amp;MATCH($S699&amp;$J699,SorP!C:C,0))))</f>
        <v/>
      </c>
      <c r="U699" s="168"/>
      <c r="V699" s="169" t="e">
        <f>IF(C699="",NA(),MATCH($B699&amp;$C699,'Smelter Look-up'!$J:$J,0))</f>
        <v>#N/A</v>
      </c>
      <c r="X699" s="170">
        <f t="shared" ref="X699:X762" ca="1" si="57">IF(AND(C699="Smelter not listed",OR(LEN(D699)=0,LEN(E699)=0)),1,0)</f>
        <v>0</v>
      </c>
      <c r="AB699" s="314" t="str">
        <f t="shared" si="56"/>
        <v/>
      </c>
    </row>
    <row r="700" spans="1:28" s="170" customFormat="1" ht="20.25">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ref="S700:S763" ca="1" si="58">IF(B700="","",IF(ISERROR(MATCH($E700,CL,0)),"Unknown",INDIRECT("'C'!$A$"&amp;MATCH($E700,CL,0)+1)))</f>
        <v/>
      </c>
      <c r="T700" s="155" t="str">
        <f ca="1">IF(B700="","",IF(ISERROR(MATCH($J700,SorP!$B$1:$B$6226,0)),"",INDIRECT("'SorP'!$A$"&amp;MATCH($S700&amp;$J700,SorP!C:C,0))))</f>
        <v/>
      </c>
      <c r="U700" s="168"/>
      <c r="V700" s="169" t="e">
        <f>IF(C700="",NA(),MATCH($B700&amp;$C700,'Smelter Look-up'!$J:$J,0))</f>
        <v>#N/A</v>
      </c>
      <c r="X700" s="170">
        <f t="shared" ca="1" si="57"/>
        <v>0</v>
      </c>
      <c r="AB700" s="314" t="str">
        <f t="shared" si="56"/>
        <v/>
      </c>
    </row>
    <row r="701" spans="1:28" s="170" customFormat="1" ht="20.25">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58"/>
        <v/>
      </c>
      <c r="T701" s="155" t="str">
        <f ca="1">IF(B701="","",IF(ISERROR(MATCH($J701,SorP!$B$1:$B$6226,0)),"",INDIRECT("'SorP'!$A$"&amp;MATCH($S701&amp;$J701,SorP!C:C,0))))</f>
        <v/>
      </c>
      <c r="U701" s="168"/>
      <c r="V701" s="169" t="e">
        <f>IF(C701="",NA(),MATCH($B701&amp;$C701,'Smelter Look-up'!$J:$J,0))</f>
        <v>#N/A</v>
      </c>
      <c r="X701" s="170">
        <f t="shared" ca="1" si="57"/>
        <v>0</v>
      </c>
      <c r="AB701" s="314" t="str">
        <f t="shared" si="56"/>
        <v/>
      </c>
    </row>
    <row r="702" spans="1:28" s="170" customFormat="1" ht="20.25">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58"/>
        <v/>
      </c>
      <c r="T702" s="155" t="str">
        <f ca="1">IF(B702="","",IF(ISERROR(MATCH($J702,SorP!$B$1:$B$6226,0)),"",INDIRECT("'SorP'!$A$"&amp;MATCH($S702&amp;$J702,SorP!C:C,0))))</f>
        <v/>
      </c>
      <c r="U702" s="168"/>
      <c r="V702" s="169" t="e">
        <f>IF(C702="",NA(),MATCH($B702&amp;$C702,'Smelter Look-up'!$J:$J,0))</f>
        <v>#N/A</v>
      </c>
      <c r="X702" s="170">
        <f t="shared" ca="1" si="57"/>
        <v>0</v>
      </c>
      <c r="AB702" s="314" t="str">
        <f t="shared" si="56"/>
        <v/>
      </c>
    </row>
    <row r="703" spans="1:28" s="170" customFormat="1" ht="20.25">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58"/>
        <v/>
      </c>
      <c r="T703" s="155" t="str">
        <f ca="1">IF(B703="","",IF(ISERROR(MATCH($J703,SorP!$B$1:$B$6226,0)),"",INDIRECT("'SorP'!$A$"&amp;MATCH($S703&amp;$J703,SorP!C:C,0))))</f>
        <v/>
      </c>
      <c r="U703" s="168"/>
      <c r="V703" s="169" t="e">
        <f>IF(C703="",NA(),MATCH($B703&amp;$C703,'Smelter Look-up'!$J:$J,0))</f>
        <v>#N/A</v>
      </c>
      <c r="X703" s="170">
        <f t="shared" ca="1" si="57"/>
        <v>0</v>
      </c>
      <c r="AB703" s="314" t="str">
        <f t="shared" si="56"/>
        <v/>
      </c>
    </row>
    <row r="704" spans="1:28" s="170" customFormat="1" ht="20.25">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ca="1" si="58"/>
        <v/>
      </c>
      <c r="T704" s="155" t="str">
        <f ca="1">IF(B704="","",IF(ISERROR(MATCH($J704,SorP!$B$1:$B$6226,0)),"",INDIRECT("'SorP'!$A$"&amp;MATCH($S704&amp;$J704,SorP!C:C,0))))</f>
        <v/>
      </c>
      <c r="U704" s="168"/>
      <c r="V704" s="169" t="e">
        <f>IF(C704="",NA(),MATCH($B704&amp;$C704,'Smelter Look-up'!$J:$J,0))</f>
        <v>#N/A</v>
      </c>
      <c r="X704" s="170">
        <f t="shared" ca="1" si="57"/>
        <v>0</v>
      </c>
      <c r="AB704" s="314" t="str">
        <f t="shared" si="56"/>
        <v/>
      </c>
    </row>
    <row r="705" spans="1:28" s="170" customFormat="1" ht="20.25">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58"/>
        <v/>
      </c>
      <c r="T705" s="155" t="str">
        <f ca="1">IF(B705="","",IF(ISERROR(MATCH($J705,SorP!$B$1:$B$6226,0)),"",INDIRECT("'SorP'!$A$"&amp;MATCH($S705&amp;$J705,SorP!C:C,0))))</f>
        <v/>
      </c>
      <c r="U705" s="168"/>
      <c r="V705" s="169" t="e">
        <f>IF(C705="",NA(),MATCH($B705&amp;$C705,'Smelter Look-up'!$J:$J,0))</f>
        <v>#N/A</v>
      </c>
      <c r="X705" s="170">
        <f t="shared" ca="1" si="57"/>
        <v>0</v>
      </c>
      <c r="AB705" s="314" t="str">
        <f t="shared" si="56"/>
        <v/>
      </c>
    </row>
    <row r="706" spans="1:28" s="170" customFormat="1" ht="20.25">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58"/>
        <v/>
      </c>
      <c r="T706" s="155" t="str">
        <f ca="1">IF(B706="","",IF(ISERROR(MATCH($J706,SorP!$B$1:$B$6226,0)),"",INDIRECT("'SorP'!$A$"&amp;MATCH($S706&amp;$J706,SorP!C:C,0))))</f>
        <v/>
      </c>
      <c r="U706" s="168"/>
      <c r="V706" s="169" t="e">
        <f>IF(C706="",NA(),MATCH($B706&amp;$C706,'Smelter Look-up'!$J:$J,0))</f>
        <v>#N/A</v>
      </c>
      <c r="X706" s="170">
        <f t="shared" ca="1" si="57"/>
        <v>0</v>
      </c>
      <c r="AB706" s="314" t="str">
        <f t="shared" ref="AB706:AB769" si="59">IF(C706="","",B706)</f>
        <v/>
      </c>
    </row>
    <row r="707" spans="1:28" s="170" customFormat="1" ht="20.25">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58"/>
        <v/>
      </c>
      <c r="T707" s="155" t="str">
        <f ca="1">IF(B707="","",IF(ISERROR(MATCH($J707,SorP!$B$1:$B$6226,0)),"",INDIRECT("'SorP'!$A$"&amp;MATCH($S707&amp;$J707,SorP!C:C,0))))</f>
        <v/>
      </c>
      <c r="U707" s="168"/>
      <c r="V707" s="169" t="e">
        <f>IF(C707="",NA(),MATCH($B707&amp;$C707,'Smelter Look-up'!$J:$J,0))</f>
        <v>#N/A</v>
      </c>
      <c r="X707" s="170">
        <f t="shared" ca="1" si="57"/>
        <v>0</v>
      </c>
      <c r="AB707" s="314" t="str">
        <f t="shared" si="59"/>
        <v/>
      </c>
    </row>
    <row r="708" spans="1:28" s="170" customFormat="1" ht="20.25">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58"/>
        <v/>
      </c>
      <c r="T708" s="155" t="str">
        <f ca="1">IF(B708="","",IF(ISERROR(MATCH($J708,SorP!$B$1:$B$6226,0)),"",INDIRECT("'SorP'!$A$"&amp;MATCH($S708&amp;$J708,SorP!C:C,0))))</f>
        <v/>
      </c>
      <c r="U708" s="168"/>
      <c r="V708" s="169" t="e">
        <f>IF(C708="",NA(),MATCH($B708&amp;$C708,'Smelter Look-up'!$J:$J,0))</f>
        <v>#N/A</v>
      </c>
      <c r="X708" s="170">
        <f t="shared" ca="1" si="57"/>
        <v>0</v>
      </c>
      <c r="AB708" s="314" t="str">
        <f t="shared" si="59"/>
        <v/>
      </c>
    </row>
    <row r="709" spans="1:28" s="170" customFormat="1" ht="20.25">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58"/>
        <v/>
      </c>
      <c r="T709" s="155" t="str">
        <f ca="1">IF(B709="","",IF(ISERROR(MATCH($J709,SorP!$B$1:$B$6226,0)),"",INDIRECT("'SorP'!$A$"&amp;MATCH($S709&amp;$J709,SorP!C:C,0))))</f>
        <v/>
      </c>
      <c r="U709" s="168"/>
      <c r="V709" s="169" t="e">
        <f>IF(C709="",NA(),MATCH($B709&amp;$C709,'Smelter Look-up'!$J:$J,0))</f>
        <v>#N/A</v>
      </c>
      <c r="X709" s="170">
        <f t="shared" ca="1" si="57"/>
        <v>0</v>
      </c>
      <c r="AB709" s="314" t="str">
        <f t="shared" si="59"/>
        <v/>
      </c>
    </row>
    <row r="710" spans="1:28" s="170" customFormat="1" ht="20.25">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58"/>
        <v/>
      </c>
      <c r="T710" s="155" t="str">
        <f ca="1">IF(B710="","",IF(ISERROR(MATCH($J710,SorP!$B$1:$B$6226,0)),"",INDIRECT("'SorP'!$A$"&amp;MATCH($S710&amp;$J710,SorP!C:C,0))))</f>
        <v/>
      </c>
      <c r="U710" s="168"/>
      <c r="V710" s="169" t="e">
        <f>IF(C710="",NA(),MATCH($B710&amp;$C710,'Smelter Look-up'!$J:$J,0))</f>
        <v>#N/A</v>
      </c>
      <c r="X710" s="170">
        <f t="shared" ca="1" si="57"/>
        <v>0</v>
      </c>
      <c r="AB710" s="314" t="str">
        <f t="shared" si="59"/>
        <v/>
      </c>
    </row>
    <row r="711" spans="1:28" s="170" customFormat="1" ht="20.25">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58"/>
        <v/>
      </c>
      <c r="T711" s="155" t="str">
        <f ca="1">IF(B711="","",IF(ISERROR(MATCH($J711,SorP!$B$1:$B$6226,0)),"",INDIRECT("'SorP'!$A$"&amp;MATCH($S711&amp;$J711,SorP!C:C,0))))</f>
        <v/>
      </c>
      <c r="U711" s="168"/>
      <c r="V711" s="169" t="e">
        <f>IF(C711="",NA(),MATCH($B711&amp;$C711,'Smelter Look-up'!$J:$J,0))</f>
        <v>#N/A</v>
      </c>
      <c r="X711" s="170">
        <f t="shared" ca="1" si="57"/>
        <v>0</v>
      </c>
      <c r="AB711" s="314" t="str">
        <f t="shared" si="59"/>
        <v/>
      </c>
    </row>
    <row r="712" spans="1:28" s="170" customFormat="1" ht="20.25">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58"/>
        <v/>
      </c>
      <c r="T712" s="155" t="str">
        <f ca="1">IF(B712="","",IF(ISERROR(MATCH($J712,SorP!$B$1:$B$6226,0)),"",INDIRECT("'SorP'!$A$"&amp;MATCH($S712&amp;$J712,SorP!C:C,0))))</f>
        <v/>
      </c>
      <c r="U712" s="168"/>
      <c r="V712" s="169" t="e">
        <f>IF(C712="",NA(),MATCH($B712&amp;$C712,'Smelter Look-up'!$J:$J,0))</f>
        <v>#N/A</v>
      </c>
      <c r="X712" s="170">
        <f t="shared" ca="1" si="57"/>
        <v>0</v>
      </c>
      <c r="AB712" s="314" t="str">
        <f t="shared" si="59"/>
        <v/>
      </c>
    </row>
    <row r="713" spans="1:28" s="170" customFormat="1" ht="20.25">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58"/>
        <v/>
      </c>
      <c r="T713" s="155" t="str">
        <f ca="1">IF(B713="","",IF(ISERROR(MATCH($J713,SorP!$B$1:$B$6226,0)),"",INDIRECT("'SorP'!$A$"&amp;MATCH($S713&amp;$J713,SorP!C:C,0))))</f>
        <v/>
      </c>
      <c r="U713" s="168"/>
      <c r="V713" s="169" t="e">
        <f>IF(C713="",NA(),MATCH($B713&amp;$C713,'Smelter Look-up'!$J:$J,0))</f>
        <v>#N/A</v>
      </c>
      <c r="X713" s="170">
        <f t="shared" ca="1" si="57"/>
        <v>0</v>
      </c>
      <c r="AB713" s="314" t="str">
        <f t="shared" si="59"/>
        <v/>
      </c>
    </row>
    <row r="714" spans="1:28" s="170" customFormat="1" ht="20.25">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58"/>
        <v/>
      </c>
      <c r="T714" s="155" t="str">
        <f ca="1">IF(B714="","",IF(ISERROR(MATCH($J714,SorP!$B$1:$B$6226,0)),"",INDIRECT("'SorP'!$A$"&amp;MATCH($S714&amp;$J714,SorP!C:C,0))))</f>
        <v/>
      </c>
      <c r="U714" s="168"/>
      <c r="V714" s="169" t="e">
        <f>IF(C714="",NA(),MATCH($B714&amp;$C714,'Smelter Look-up'!$J:$J,0))</f>
        <v>#N/A</v>
      </c>
      <c r="X714" s="170">
        <f t="shared" ca="1" si="57"/>
        <v>0</v>
      </c>
      <c r="AB714" s="314" t="str">
        <f t="shared" si="59"/>
        <v/>
      </c>
    </row>
    <row r="715" spans="1:28" s="170" customFormat="1" ht="20.25">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58"/>
        <v/>
      </c>
      <c r="T715" s="155" t="str">
        <f ca="1">IF(B715="","",IF(ISERROR(MATCH($J715,SorP!$B$1:$B$6226,0)),"",INDIRECT("'SorP'!$A$"&amp;MATCH($S715&amp;$J715,SorP!C:C,0))))</f>
        <v/>
      </c>
      <c r="U715" s="168"/>
      <c r="V715" s="169" t="e">
        <f>IF(C715="",NA(),MATCH($B715&amp;$C715,'Smelter Look-up'!$J:$J,0))</f>
        <v>#N/A</v>
      </c>
      <c r="X715" s="170">
        <f t="shared" ca="1" si="57"/>
        <v>0</v>
      </c>
      <c r="AB715" s="314" t="str">
        <f t="shared" si="59"/>
        <v/>
      </c>
    </row>
    <row r="716" spans="1:28" s="170" customFormat="1" ht="20.25">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58"/>
        <v/>
      </c>
      <c r="T716" s="155" t="str">
        <f ca="1">IF(B716="","",IF(ISERROR(MATCH($J716,SorP!$B$1:$B$6226,0)),"",INDIRECT("'SorP'!$A$"&amp;MATCH($S716&amp;$J716,SorP!C:C,0))))</f>
        <v/>
      </c>
      <c r="U716" s="168"/>
      <c r="V716" s="169" t="e">
        <f>IF(C716="",NA(),MATCH($B716&amp;$C716,'Smelter Look-up'!$J:$J,0))</f>
        <v>#N/A</v>
      </c>
      <c r="X716" s="170">
        <f t="shared" ca="1" si="57"/>
        <v>0</v>
      </c>
      <c r="AB716" s="314" t="str">
        <f t="shared" si="59"/>
        <v/>
      </c>
    </row>
    <row r="717" spans="1:28" s="170" customFormat="1" ht="20.25">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58"/>
        <v/>
      </c>
      <c r="T717" s="155" t="str">
        <f ca="1">IF(B717="","",IF(ISERROR(MATCH($J717,SorP!$B$1:$B$6226,0)),"",INDIRECT("'SorP'!$A$"&amp;MATCH($S717&amp;$J717,SorP!C:C,0))))</f>
        <v/>
      </c>
      <c r="U717" s="168"/>
      <c r="V717" s="169" t="e">
        <f>IF(C717="",NA(),MATCH($B717&amp;$C717,'Smelter Look-up'!$J:$J,0))</f>
        <v>#N/A</v>
      </c>
      <c r="X717" s="170">
        <f t="shared" ca="1" si="57"/>
        <v>0</v>
      </c>
      <c r="AB717" s="314" t="str">
        <f t="shared" si="59"/>
        <v/>
      </c>
    </row>
    <row r="718" spans="1:28" s="170" customFormat="1" ht="20.25">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58"/>
        <v/>
      </c>
      <c r="T718" s="155" t="str">
        <f ca="1">IF(B718="","",IF(ISERROR(MATCH($J718,SorP!$B$1:$B$6226,0)),"",INDIRECT("'SorP'!$A$"&amp;MATCH($S718&amp;$J718,SorP!C:C,0))))</f>
        <v/>
      </c>
      <c r="U718" s="168"/>
      <c r="V718" s="169" t="e">
        <f>IF(C718="",NA(),MATCH($B718&amp;$C718,'Smelter Look-up'!$J:$J,0))</f>
        <v>#N/A</v>
      </c>
      <c r="X718" s="170">
        <f t="shared" ca="1" si="57"/>
        <v>0</v>
      </c>
      <c r="AB718" s="314" t="str">
        <f t="shared" si="59"/>
        <v/>
      </c>
    </row>
    <row r="719" spans="1:28" s="170" customFormat="1" ht="20.25">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58"/>
        <v/>
      </c>
      <c r="T719" s="155" t="str">
        <f ca="1">IF(B719="","",IF(ISERROR(MATCH($J719,SorP!$B$1:$B$6226,0)),"",INDIRECT("'SorP'!$A$"&amp;MATCH($S719&amp;$J719,SorP!C:C,0))))</f>
        <v/>
      </c>
      <c r="U719" s="168"/>
      <c r="V719" s="169" t="e">
        <f>IF(C719="",NA(),MATCH($B719&amp;$C719,'Smelter Look-up'!$J:$J,0))</f>
        <v>#N/A</v>
      </c>
      <c r="X719" s="170">
        <f t="shared" ca="1" si="57"/>
        <v>0</v>
      </c>
      <c r="AB719" s="314" t="str">
        <f t="shared" si="59"/>
        <v/>
      </c>
    </row>
    <row r="720" spans="1:28" s="170" customFormat="1" ht="20.25">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58"/>
        <v/>
      </c>
      <c r="T720" s="155" t="str">
        <f ca="1">IF(B720="","",IF(ISERROR(MATCH($J720,SorP!$B$1:$B$6226,0)),"",INDIRECT("'SorP'!$A$"&amp;MATCH($S720&amp;$J720,SorP!C:C,0))))</f>
        <v/>
      </c>
      <c r="U720" s="168"/>
      <c r="V720" s="169" t="e">
        <f>IF(C720="",NA(),MATCH($B720&amp;$C720,'Smelter Look-up'!$J:$J,0))</f>
        <v>#N/A</v>
      </c>
      <c r="X720" s="170">
        <f t="shared" ca="1" si="57"/>
        <v>0</v>
      </c>
      <c r="AB720" s="314" t="str">
        <f t="shared" si="59"/>
        <v/>
      </c>
    </row>
    <row r="721" spans="1:28" s="170" customFormat="1" ht="20.25">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58"/>
        <v/>
      </c>
      <c r="T721" s="155" t="str">
        <f ca="1">IF(B721="","",IF(ISERROR(MATCH($J721,SorP!$B$1:$B$6226,0)),"",INDIRECT("'SorP'!$A$"&amp;MATCH($S721&amp;$J721,SorP!C:C,0))))</f>
        <v/>
      </c>
      <c r="U721" s="168"/>
      <c r="V721" s="169" t="e">
        <f>IF(C721="",NA(),MATCH($B721&amp;$C721,'Smelter Look-up'!$J:$J,0))</f>
        <v>#N/A</v>
      </c>
      <c r="X721" s="170">
        <f t="shared" ca="1" si="57"/>
        <v>0</v>
      </c>
      <c r="AB721" s="314" t="str">
        <f t="shared" si="59"/>
        <v/>
      </c>
    </row>
    <row r="722" spans="1:28" s="170" customFormat="1" ht="20.25">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58"/>
        <v/>
      </c>
      <c r="T722" s="155" t="str">
        <f ca="1">IF(B722="","",IF(ISERROR(MATCH($J722,SorP!$B$1:$B$6226,0)),"",INDIRECT("'SorP'!$A$"&amp;MATCH($S722&amp;$J722,SorP!C:C,0))))</f>
        <v/>
      </c>
      <c r="U722" s="168"/>
      <c r="V722" s="169" t="e">
        <f>IF(C722="",NA(),MATCH($B722&amp;$C722,'Smelter Look-up'!$J:$J,0))</f>
        <v>#N/A</v>
      </c>
      <c r="X722" s="170">
        <f t="shared" ca="1" si="57"/>
        <v>0</v>
      </c>
      <c r="AB722" s="314" t="str">
        <f t="shared" si="59"/>
        <v/>
      </c>
    </row>
    <row r="723" spans="1:28" s="170" customFormat="1" ht="20.25">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58"/>
        <v/>
      </c>
      <c r="T723" s="155" t="str">
        <f ca="1">IF(B723="","",IF(ISERROR(MATCH($J723,SorP!$B$1:$B$6226,0)),"",INDIRECT("'SorP'!$A$"&amp;MATCH($S723&amp;$J723,SorP!C:C,0))))</f>
        <v/>
      </c>
      <c r="U723" s="168"/>
      <c r="V723" s="169" t="e">
        <f>IF(C723="",NA(),MATCH($B723&amp;$C723,'Smelter Look-up'!$J:$J,0))</f>
        <v>#N/A</v>
      </c>
      <c r="X723" s="170">
        <f t="shared" ca="1" si="57"/>
        <v>0</v>
      </c>
      <c r="AB723" s="314" t="str">
        <f t="shared" si="59"/>
        <v/>
      </c>
    </row>
    <row r="724" spans="1:28" s="170" customFormat="1" ht="20.25">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58"/>
        <v/>
      </c>
      <c r="T724" s="155" t="str">
        <f ca="1">IF(B724="","",IF(ISERROR(MATCH($J724,SorP!$B$1:$B$6226,0)),"",INDIRECT("'SorP'!$A$"&amp;MATCH($S724&amp;$J724,SorP!C:C,0))))</f>
        <v/>
      </c>
      <c r="U724" s="168"/>
      <c r="V724" s="169" t="e">
        <f>IF(C724="",NA(),MATCH($B724&amp;$C724,'Smelter Look-up'!$J:$J,0))</f>
        <v>#N/A</v>
      </c>
      <c r="X724" s="170">
        <f t="shared" ca="1" si="57"/>
        <v>0</v>
      </c>
      <c r="AB724" s="314" t="str">
        <f t="shared" si="59"/>
        <v/>
      </c>
    </row>
    <row r="725" spans="1:28" s="170" customFormat="1" ht="20.25">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58"/>
        <v/>
      </c>
      <c r="T725" s="155" t="str">
        <f ca="1">IF(B725="","",IF(ISERROR(MATCH($J725,SorP!$B$1:$B$6226,0)),"",INDIRECT("'SorP'!$A$"&amp;MATCH($S725&amp;$J725,SorP!C:C,0))))</f>
        <v/>
      </c>
      <c r="U725" s="168"/>
      <c r="V725" s="169" t="e">
        <f>IF(C725="",NA(),MATCH($B725&amp;$C725,'Smelter Look-up'!$J:$J,0))</f>
        <v>#N/A</v>
      </c>
      <c r="X725" s="170">
        <f t="shared" ca="1" si="57"/>
        <v>0</v>
      </c>
      <c r="AB725" s="314" t="str">
        <f t="shared" si="59"/>
        <v/>
      </c>
    </row>
    <row r="726" spans="1:28" s="170" customFormat="1" ht="20.25">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58"/>
        <v/>
      </c>
      <c r="T726" s="155" t="str">
        <f ca="1">IF(B726="","",IF(ISERROR(MATCH($J726,SorP!$B$1:$B$6226,0)),"",INDIRECT("'SorP'!$A$"&amp;MATCH($S726&amp;$J726,SorP!C:C,0))))</f>
        <v/>
      </c>
      <c r="U726" s="168"/>
      <c r="V726" s="169" t="e">
        <f>IF(C726="",NA(),MATCH($B726&amp;$C726,'Smelter Look-up'!$J:$J,0))</f>
        <v>#N/A</v>
      </c>
      <c r="X726" s="170">
        <f t="shared" ca="1" si="57"/>
        <v>0</v>
      </c>
      <c r="AB726" s="314" t="str">
        <f t="shared" si="59"/>
        <v/>
      </c>
    </row>
    <row r="727" spans="1:28" s="170" customFormat="1" ht="20.25">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58"/>
        <v/>
      </c>
      <c r="T727" s="155" t="str">
        <f ca="1">IF(B727="","",IF(ISERROR(MATCH($J727,SorP!$B$1:$B$6226,0)),"",INDIRECT("'SorP'!$A$"&amp;MATCH($S727&amp;$J727,SorP!C:C,0))))</f>
        <v/>
      </c>
      <c r="U727" s="168"/>
      <c r="V727" s="169" t="e">
        <f>IF(C727="",NA(),MATCH($B727&amp;$C727,'Smelter Look-up'!$J:$J,0))</f>
        <v>#N/A</v>
      </c>
      <c r="X727" s="170">
        <f t="shared" ca="1" si="57"/>
        <v>0</v>
      </c>
      <c r="AB727" s="314" t="str">
        <f t="shared" si="59"/>
        <v/>
      </c>
    </row>
    <row r="728" spans="1:28" s="170" customFormat="1" ht="20.25">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58"/>
        <v/>
      </c>
      <c r="T728" s="155" t="str">
        <f ca="1">IF(B728="","",IF(ISERROR(MATCH($J728,SorP!$B$1:$B$6226,0)),"",INDIRECT("'SorP'!$A$"&amp;MATCH($S728&amp;$J728,SorP!C:C,0))))</f>
        <v/>
      </c>
      <c r="U728" s="168"/>
      <c r="V728" s="169" t="e">
        <f>IF(C728="",NA(),MATCH($B728&amp;$C728,'Smelter Look-up'!$J:$J,0))</f>
        <v>#N/A</v>
      </c>
      <c r="X728" s="170">
        <f t="shared" ca="1" si="57"/>
        <v>0</v>
      </c>
      <c r="AB728" s="314" t="str">
        <f t="shared" si="59"/>
        <v/>
      </c>
    </row>
    <row r="729" spans="1:28" s="170" customFormat="1" ht="20.25">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58"/>
        <v/>
      </c>
      <c r="T729" s="155" t="str">
        <f ca="1">IF(B729="","",IF(ISERROR(MATCH($J729,SorP!$B$1:$B$6226,0)),"",INDIRECT("'SorP'!$A$"&amp;MATCH($S729&amp;$J729,SorP!C:C,0))))</f>
        <v/>
      </c>
      <c r="U729" s="168"/>
      <c r="V729" s="169" t="e">
        <f>IF(C729="",NA(),MATCH($B729&amp;$C729,'Smelter Look-up'!$J:$J,0))</f>
        <v>#N/A</v>
      </c>
      <c r="X729" s="170">
        <f t="shared" ca="1" si="57"/>
        <v>0</v>
      </c>
      <c r="AB729" s="314" t="str">
        <f t="shared" si="59"/>
        <v/>
      </c>
    </row>
    <row r="730" spans="1:28" s="170" customFormat="1" ht="20.25">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58"/>
        <v/>
      </c>
      <c r="T730" s="155" t="str">
        <f ca="1">IF(B730="","",IF(ISERROR(MATCH($J730,SorP!$B$1:$B$6226,0)),"",INDIRECT("'SorP'!$A$"&amp;MATCH($S730&amp;$J730,SorP!C:C,0))))</f>
        <v/>
      </c>
      <c r="U730" s="168"/>
      <c r="V730" s="169" t="e">
        <f>IF(C730="",NA(),MATCH($B730&amp;$C730,'Smelter Look-up'!$J:$J,0))</f>
        <v>#N/A</v>
      </c>
      <c r="X730" s="170">
        <f t="shared" ca="1" si="57"/>
        <v>0</v>
      </c>
      <c r="AB730" s="314" t="str">
        <f t="shared" si="59"/>
        <v/>
      </c>
    </row>
    <row r="731" spans="1:28" s="170" customFormat="1" ht="20.25">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58"/>
        <v/>
      </c>
      <c r="T731" s="155" t="str">
        <f ca="1">IF(B731="","",IF(ISERROR(MATCH($J731,SorP!$B$1:$B$6226,0)),"",INDIRECT("'SorP'!$A$"&amp;MATCH($S731&amp;$J731,SorP!C:C,0))))</f>
        <v/>
      </c>
      <c r="U731" s="168"/>
      <c r="V731" s="169" t="e">
        <f>IF(C731="",NA(),MATCH($B731&amp;$C731,'Smelter Look-up'!$J:$J,0))</f>
        <v>#N/A</v>
      </c>
      <c r="X731" s="170">
        <f t="shared" ca="1" si="57"/>
        <v>0</v>
      </c>
      <c r="AB731" s="314" t="str">
        <f t="shared" si="59"/>
        <v/>
      </c>
    </row>
    <row r="732" spans="1:28" s="170" customFormat="1" ht="20.25">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58"/>
        <v/>
      </c>
      <c r="T732" s="155" t="str">
        <f ca="1">IF(B732="","",IF(ISERROR(MATCH($J732,SorP!$B$1:$B$6226,0)),"",INDIRECT("'SorP'!$A$"&amp;MATCH($S732&amp;$J732,SorP!C:C,0))))</f>
        <v/>
      </c>
      <c r="U732" s="168"/>
      <c r="V732" s="169" t="e">
        <f>IF(C732="",NA(),MATCH($B732&amp;$C732,'Smelter Look-up'!$J:$J,0))</f>
        <v>#N/A</v>
      </c>
      <c r="X732" s="170">
        <f t="shared" ca="1" si="57"/>
        <v>0</v>
      </c>
      <c r="AB732" s="314" t="str">
        <f t="shared" si="59"/>
        <v/>
      </c>
    </row>
    <row r="733" spans="1:28" s="170" customFormat="1" ht="20.25">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58"/>
        <v/>
      </c>
      <c r="T733" s="155" t="str">
        <f ca="1">IF(B733="","",IF(ISERROR(MATCH($J733,SorP!$B$1:$B$6226,0)),"",INDIRECT("'SorP'!$A$"&amp;MATCH($S733&amp;$J733,SorP!C:C,0))))</f>
        <v/>
      </c>
      <c r="U733" s="168"/>
      <c r="V733" s="169" t="e">
        <f>IF(C733="",NA(),MATCH($B733&amp;$C733,'Smelter Look-up'!$J:$J,0))</f>
        <v>#N/A</v>
      </c>
      <c r="X733" s="170">
        <f t="shared" ca="1" si="57"/>
        <v>0</v>
      </c>
      <c r="AB733" s="314" t="str">
        <f t="shared" si="59"/>
        <v/>
      </c>
    </row>
    <row r="734" spans="1:28" s="170" customFormat="1" ht="20.25">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58"/>
        <v/>
      </c>
      <c r="T734" s="155" t="str">
        <f ca="1">IF(B734="","",IF(ISERROR(MATCH($J734,SorP!$B$1:$B$6226,0)),"",INDIRECT("'SorP'!$A$"&amp;MATCH($S734&amp;$J734,SorP!C:C,0))))</f>
        <v/>
      </c>
      <c r="U734" s="168"/>
      <c r="V734" s="169" t="e">
        <f>IF(C734="",NA(),MATCH($B734&amp;$C734,'Smelter Look-up'!$J:$J,0))</f>
        <v>#N/A</v>
      </c>
      <c r="X734" s="170">
        <f t="shared" ca="1" si="57"/>
        <v>0</v>
      </c>
      <c r="AB734" s="314" t="str">
        <f t="shared" si="59"/>
        <v/>
      </c>
    </row>
    <row r="735" spans="1:28" s="170" customFormat="1" ht="20.25">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58"/>
        <v/>
      </c>
      <c r="T735" s="155" t="str">
        <f ca="1">IF(B735="","",IF(ISERROR(MATCH($J735,SorP!$B$1:$B$6226,0)),"",INDIRECT("'SorP'!$A$"&amp;MATCH($S735&amp;$J735,SorP!C:C,0))))</f>
        <v/>
      </c>
      <c r="U735" s="168"/>
      <c r="V735" s="169" t="e">
        <f>IF(C735="",NA(),MATCH($B735&amp;$C735,'Smelter Look-up'!$J:$J,0))</f>
        <v>#N/A</v>
      </c>
      <c r="X735" s="170">
        <f t="shared" ca="1" si="57"/>
        <v>0</v>
      </c>
      <c r="AB735" s="314" t="str">
        <f t="shared" si="59"/>
        <v/>
      </c>
    </row>
    <row r="736" spans="1:28" s="170" customFormat="1" ht="20.25">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58"/>
        <v/>
      </c>
      <c r="T736" s="155" t="str">
        <f ca="1">IF(B736="","",IF(ISERROR(MATCH($J736,SorP!$B$1:$B$6226,0)),"",INDIRECT("'SorP'!$A$"&amp;MATCH($S736&amp;$J736,SorP!C:C,0))))</f>
        <v/>
      </c>
      <c r="U736" s="168"/>
      <c r="V736" s="169" t="e">
        <f>IF(C736="",NA(),MATCH($B736&amp;$C736,'Smelter Look-up'!$J:$J,0))</f>
        <v>#N/A</v>
      </c>
      <c r="X736" s="170">
        <f t="shared" ca="1" si="57"/>
        <v>0</v>
      </c>
      <c r="AB736" s="314" t="str">
        <f t="shared" si="59"/>
        <v/>
      </c>
    </row>
    <row r="737" spans="1:28" s="170" customFormat="1" ht="20.25">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58"/>
        <v/>
      </c>
      <c r="T737" s="155" t="str">
        <f ca="1">IF(B737="","",IF(ISERROR(MATCH($J737,SorP!$B$1:$B$6226,0)),"",INDIRECT("'SorP'!$A$"&amp;MATCH($S737&amp;$J737,SorP!C:C,0))))</f>
        <v/>
      </c>
      <c r="U737" s="168"/>
      <c r="V737" s="169" t="e">
        <f>IF(C737="",NA(),MATCH($B737&amp;$C737,'Smelter Look-up'!$J:$J,0))</f>
        <v>#N/A</v>
      </c>
      <c r="X737" s="170">
        <f t="shared" ca="1" si="57"/>
        <v>0</v>
      </c>
      <c r="AB737" s="314" t="str">
        <f t="shared" si="59"/>
        <v/>
      </c>
    </row>
    <row r="738" spans="1:28" s="170" customFormat="1" ht="20.25">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58"/>
        <v/>
      </c>
      <c r="T738" s="155" t="str">
        <f ca="1">IF(B738="","",IF(ISERROR(MATCH($J738,SorP!$B$1:$B$6226,0)),"",INDIRECT("'SorP'!$A$"&amp;MATCH($S738&amp;$J738,SorP!C:C,0))))</f>
        <v/>
      </c>
      <c r="U738" s="168"/>
      <c r="V738" s="169" t="e">
        <f>IF(C738="",NA(),MATCH($B738&amp;$C738,'Smelter Look-up'!$J:$J,0))</f>
        <v>#N/A</v>
      </c>
      <c r="X738" s="170">
        <f t="shared" ca="1" si="57"/>
        <v>0</v>
      </c>
      <c r="AB738" s="314" t="str">
        <f t="shared" si="59"/>
        <v/>
      </c>
    </row>
    <row r="739" spans="1:28" s="170" customFormat="1" ht="20.25">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58"/>
        <v/>
      </c>
      <c r="T739" s="155" t="str">
        <f ca="1">IF(B739="","",IF(ISERROR(MATCH($J739,SorP!$B$1:$B$6226,0)),"",INDIRECT("'SorP'!$A$"&amp;MATCH($S739&amp;$J739,SorP!C:C,0))))</f>
        <v/>
      </c>
      <c r="U739" s="168"/>
      <c r="V739" s="169" t="e">
        <f>IF(C739="",NA(),MATCH($B739&amp;$C739,'Smelter Look-up'!$J:$J,0))</f>
        <v>#N/A</v>
      </c>
      <c r="X739" s="170">
        <f t="shared" ca="1" si="57"/>
        <v>0</v>
      </c>
      <c r="AB739" s="314" t="str">
        <f t="shared" si="59"/>
        <v/>
      </c>
    </row>
    <row r="740" spans="1:28" s="170" customFormat="1" ht="20.25">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58"/>
        <v/>
      </c>
      <c r="T740" s="155" t="str">
        <f ca="1">IF(B740="","",IF(ISERROR(MATCH($J740,SorP!$B$1:$B$6226,0)),"",INDIRECT("'SorP'!$A$"&amp;MATCH($S740&amp;$J740,SorP!C:C,0))))</f>
        <v/>
      </c>
      <c r="U740" s="168"/>
      <c r="V740" s="169" t="e">
        <f>IF(C740="",NA(),MATCH($B740&amp;$C740,'Smelter Look-up'!$J:$J,0))</f>
        <v>#N/A</v>
      </c>
      <c r="X740" s="170">
        <f t="shared" ca="1" si="57"/>
        <v>0</v>
      </c>
      <c r="AB740" s="314" t="str">
        <f t="shared" si="59"/>
        <v/>
      </c>
    </row>
    <row r="741" spans="1:28" s="170" customFormat="1" ht="20.25">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58"/>
        <v/>
      </c>
      <c r="T741" s="155" t="str">
        <f ca="1">IF(B741="","",IF(ISERROR(MATCH($J741,SorP!$B$1:$B$6226,0)),"",INDIRECT("'SorP'!$A$"&amp;MATCH($S741&amp;$J741,SorP!C:C,0))))</f>
        <v/>
      </c>
      <c r="U741" s="168"/>
      <c r="V741" s="169" t="e">
        <f>IF(C741="",NA(),MATCH($B741&amp;$C741,'Smelter Look-up'!$J:$J,0))</f>
        <v>#N/A</v>
      </c>
      <c r="X741" s="170">
        <f t="shared" ca="1" si="57"/>
        <v>0</v>
      </c>
      <c r="AB741" s="314" t="str">
        <f t="shared" si="59"/>
        <v/>
      </c>
    </row>
    <row r="742" spans="1:28" s="170" customFormat="1" ht="20.25">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58"/>
        <v/>
      </c>
      <c r="T742" s="155" t="str">
        <f ca="1">IF(B742="","",IF(ISERROR(MATCH($J742,SorP!$B$1:$B$6226,0)),"",INDIRECT("'SorP'!$A$"&amp;MATCH($S742&amp;$J742,SorP!C:C,0))))</f>
        <v/>
      </c>
      <c r="U742" s="168"/>
      <c r="V742" s="169" t="e">
        <f>IF(C742="",NA(),MATCH($B742&amp;$C742,'Smelter Look-up'!$J:$J,0))</f>
        <v>#N/A</v>
      </c>
      <c r="X742" s="170">
        <f t="shared" ca="1" si="57"/>
        <v>0</v>
      </c>
      <c r="AB742" s="314" t="str">
        <f t="shared" si="59"/>
        <v/>
      </c>
    </row>
    <row r="743" spans="1:28" s="170" customFormat="1" ht="20.25">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58"/>
        <v/>
      </c>
      <c r="T743" s="155" t="str">
        <f ca="1">IF(B743="","",IF(ISERROR(MATCH($J743,SorP!$B$1:$B$6226,0)),"",INDIRECT("'SorP'!$A$"&amp;MATCH($S743&amp;$J743,SorP!C:C,0))))</f>
        <v/>
      </c>
      <c r="U743" s="168"/>
      <c r="V743" s="169" t="e">
        <f>IF(C743="",NA(),MATCH($B743&amp;$C743,'Smelter Look-up'!$J:$J,0))</f>
        <v>#N/A</v>
      </c>
      <c r="X743" s="170">
        <f t="shared" ca="1" si="57"/>
        <v>0</v>
      </c>
      <c r="AB743" s="314" t="str">
        <f t="shared" si="59"/>
        <v/>
      </c>
    </row>
    <row r="744" spans="1:28" s="170" customFormat="1" ht="20.25">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58"/>
        <v/>
      </c>
      <c r="T744" s="155" t="str">
        <f ca="1">IF(B744="","",IF(ISERROR(MATCH($J744,SorP!$B$1:$B$6226,0)),"",INDIRECT("'SorP'!$A$"&amp;MATCH($S744&amp;$J744,SorP!C:C,0))))</f>
        <v/>
      </c>
      <c r="U744" s="168"/>
      <c r="V744" s="169" t="e">
        <f>IF(C744="",NA(),MATCH($B744&amp;$C744,'Smelter Look-up'!$J:$J,0))</f>
        <v>#N/A</v>
      </c>
      <c r="X744" s="170">
        <f t="shared" ca="1" si="57"/>
        <v>0</v>
      </c>
      <c r="AB744" s="314" t="str">
        <f t="shared" si="59"/>
        <v/>
      </c>
    </row>
    <row r="745" spans="1:28" s="170" customFormat="1" ht="20.25">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58"/>
        <v/>
      </c>
      <c r="T745" s="155" t="str">
        <f ca="1">IF(B745="","",IF(ISERROR(MATCH($J745,SorP!$B$1:$B$6226,0)),"",INDIRECT("'SorP'!$A$"&amp;MATCH($S745&amp;$J745,SorP!C:C,0))))</f>
        <v/>
      </c>
      <c r="U745" s="168"/>
      <c r="V745" s="169" t="e">
        <f>IF(C745="",NA(),MATCH($B745&amp;$C745,'Smelter Look-up'!$J:$J,0))</f>
        <v>#N/A</v>
      </c>
      <c r="X745" s="170">
        <f t="shared" ca="1" si="57"/>
        <v>0</v>
      </c>
      <c r="AB745" s="314" t="str">
        <f t="shared" si="59"/>
        <v/>
      </c>
    </row>
    <row r="746" spans="1:28" s="170" customFormat="1" ht="20.25">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58"/>
        <v/>
      </c>
      <c r="T746" s="155" t="str">
        <f ca="1">IF(B746="","",IF(ISERROR(MATCH($J746,SorP!$B$1:$B$6226,0)),"",INDIRECT("'SorP'!$A$"&amp;MATCH($S746&amp;$J746,SorP!C:C,0))))</f>
        <v/>
      </c>
      <c r="U746" s="168"/>
      <c r="V746" s="169" t="e">
        <f>IF(C746="",NA(),MATCH($B746&amp;$C746,'Smelter Look-up'!$J:$J,0))</f>
        <v>#N/A</v>
      </c>
      <c r="X746" s="170">
        <f t="shared" ca="1" si="57"/>
        <v>0</v>
      </c>
      <c r="AB746" s="314" t="str">
        <f t="shared" si="59"/>
        <v/>
      </c>
    </row>
    <row r="747" spans="1:28" s="170" customFormat="1" ht="20.25">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58"/>
        <v/>
      </c>
      <c r="T747" s="155" t="str">
        <f ca="1">IF(B747="","",IF(ISERROR(MATCH($J747,SorP!$B$1:$B$6226,0)),"",INDIRECT("'SorP'!$A$"&amp;MATCH($S747&amp;$J747,SorP!C:C,0))))</f>
        <v/>
      </c>
      <c r="U747" s="168"/>
      <c r="V747" s="169" t="e">
        <f>IF(C747="",NA(),MATCH($B747&amp;$C747,'Smelter Look-up'!$J:$J,0))</f>
        <v>#N/A</v>
      </c>
      <c r="X747" s="170">
        <f t="shared" ca="1" si="57"/>
        <v>0</v>
      </c>
      <c r="AB747" s="314" t="str">
        <f t="shared" si="59"/>
        <v/>
      </c>
    </row>
    <row r="748" spans="1:28" s="170" customFormat="1" ht="20.25">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58"/>
        <v/>
      </c>
      <c r="T748" s="155" t="str">
        <f ca="1">IF(B748="","",IF(ISERROR(MATCH($J748,SorP!$B$1:$B$6226,0)),"",INDIRECT("'SorP'!$A$"&amp;MATCH($S748&amp;$J748,SorP!C:C,0))))</f>
        <v/>
      </c>
      <c r="U748" s="168"/>
      <c r="V748" s="169" t="e">
        <f>IF(C748="",NA(),MATCH($B748&amp;$C748,'Smelter Look-up'!$J:$J,0))</f>
        <v>#N/A</v>
      </c>
      <c r="X748" s="170">
        <f t="shared" ca="1" si="57"/>
        <v>0</v>
      </c>
      <c r="AB748" s="314" t="str">
        <f t="shared" si="59"/>
        <v/>
      </c>
    </row>
    <row r="749" spans="1:28" s="170" customFormat="1" ht="20.25">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58"/>
        <v/>
      </c>
      <c r="T749" s="155" t="str">
        <f ca="1">IF(B749="","",IF(ISERROR(MATCH($J749,SorP!$B$1:$B$6226,0)),"",INDIRECT("'SorP'!$A$"&amp;MATCH($S749&amp;$J749,SorP!C:C,0))))</f>
        <v/>
      </c>
      <c r="U749" s="168"/>
      <c r="V749" s="169" t="e">
        <f>IF(C749="",NA(),MATCH($B749&amp;$C749,'Smelter Look-up'!$J:$J,0))</f>
        <v>#N/A</v>
      </c>
      <c r="X749" s="170">
        <f t="shared" ca="1" si="57"/>
        <v>0</v>
      </c>
      <c r="AB749" s="314" t="str">
        <f t="shared" si="59"/>
        <v/>
      </c>
    </row>
    <row r="750" spans="1:28" s="170" customFormat="1" ht="20.25">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58"/>
        <v/>
      </c>
      <c r="T750" s="155" t="str">
        <f ca="1">IF(B750="","",IF(ISERROR(MATCH($J750,SorP!$B$1:$B$6226,0)),"",INDIRECT("'SorP'!$A$"&amp;MATCH($S750&amp;$J750,SorP!C:C,0))))</f>
        <v/>
      </c>
      <c r="U750" s="168"/>
      <c r="V750" s="169" t="e">
        <f>IF(C750="",NA(),MATCH($B750&amp;$C750,'Smelter Look-up'!$J:$J,0))</f>
        <v>#N/A</v>
      </c>
      <c r="X750" s="170">
        <f t="shared" ca="1" si="57"/>
        <v>0</v>
      </c>
      <c r="AB750" s="314" t="str">
        <f t="shared" si="59"/>
        <v/>
      </c>
    </row>
    <row r="751" spans="1:28" s="170" customFormat="1" ht="20.25">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58"/>
        <v/>
      </c>
      <c r="T751" s="155" t="str">
        <f ca="1">IF(B751="","",IF(ISERROR(MATCH($J751,SorP!$B$1:$B$6226,0)),"",INDIRECT("'SorP'!$A$"&amp;MATCH($S751&amp;$J751,SorP!C:C,0))))</f>
        <v/>
      </c>
      <c r="U751" s="168"/>
      <c r="V751" s="169" t="e">
        <f>IF(C751="",NA(),MATCH($B751&amp;$C751,'Smelter Look-up'!$J:$J,0))</f>
        <v>#N/A</v>
      </c>
      <c r="X751" s="170">
        <f t="shared" ca="1" si="57"/>
        <v>0</v>
      </c>
      <c r="AB751" s="314" t="str">
        <f t="shared" si="59"/>
        <v/>
      </c>
    </row>
    <row r="752" spans="1:28" s="170" customFormat="1" ht="20.25">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58"/>
        <v/>
      </c>
      <c r="T752" s="155" t="str">
        <f ca="1">IF(B752="","",IF(ISERROR(MATCH($J752,SorP!$B$1:$B$6226,0)),"",INDIRECT("'SorP'!$A$"&amp;MATCH($S752&amp;$J752,SorP!C:C,0))))</f>
        <v/>
      </c>
      <c r="U752" s="168"/>
      <c r="V752" s="169" t="e">
        <f>IF(C752="",NA(),MATCH($B752&amp;$C752,'Smelter Look-up'!$J:$J,0))</f>
        <v>#N/A</v>
      </c>
      <c r="X752" s="170">
        <f t="shared" ca="1" si="57"/>
        <v>0</v>
      </c>
      <c r="AB752" s="314" t="str">
        <f t="shared" si="59"/>
        <v/>
      </c>
    </row>
    <row r="753" spans="1:28" s="170" customFormat="1" ht="20.25">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58"/>
        <v/>
      </c>
      <c r="T753" s="155" t="str">
        <f ca="1">IF(B753="","",IF(ISERROR(MATCH($J753,SorP!$B$1:$B$6226,0)),"",INDIRECT("'SorP'!$A$"&amp;MATCH($S753&amp;$J753,SorP!C:C,0))))</f>
        <v/>
      </c>
      <c r="U753" s="168"/>
      <c r="V753" s="169" t="e">
        <f>IF(C753="",NA(),MATCH($B753&amp;$C753,'Smelter Look-up'!$J:$J,0))</f>
        <v>#N/A</v>
      </c>
      <c r="X753" s="170">
        <f t="shared" ca="1" si="57"/>
        <v>0</v>
      </c>
      <c r="AB753" s="314" t="str">
        <f t="shared" si="59"/>
        <v/>
      </c>
    </row>
    <row r="754" spans="1:28" s="170" customFormat="1" ht="20.25">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58"/>
        <v/>
      </c>
      <c r="T754" s="155" t="str">
        <f ca="1">IF(B754="","",IF(ISERROR(MATCH($J754,SorP!$B$1:$B$6226,0)),"",INDIRECT("'SorP'!$A$"&amp;MATCH($S754&amp;$J754,SorP!C:C,0))))</f>
        <v/>
      </c>
      <c r="U754" s="168"/>
      <c r="V754" s="169" t="e">
        <f>IF(C754="",NA(),MATCH($B754&amp;$C754,'Smelter Look-up'!$J:$J,0))</f>
        <v>#N/A</v>
      </c>
      <c r="X754" s="170">
        <f t="shared" ca="1" si="57"/>
        <v>0</v>
      </c>
      <c r="AB754" s="314" t="str">
        <f t="shared" si="59"/>
        <v/>
      </c>
    </row>
    <row r="755" spans="1:28" s="170" customFormat="1" ht="20.25">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58"/>
        <v/>
      </c>
      <c r="T755" s="155" t="str">
        <f ca="1">IF(B755="","",IF(ISERROR(MATCH($J755,SorP!$B$1:$B$6226,0)),"",INDIRECT("'SorP'!$A$"&amp;MATCH($S755&amp;$J755,SorP!C:C,0))))</f>
        <v/>
      </c>
      <c r="U755" s="168"/>
      <c r="V755" s="169" t="e">
        <f>IF(C755="",NA(),MATCH($B755&amp;$C755,'Smelter Look-up'!$J:$J,0))</f>
        <v>#N/A</v>
      </c>
      <c r="X755" s="170">
        <f t="shared" ca="1" si="57"/>
        <v>0</v>
      </c>
      <c r="AB755" s="314" t="str">
        <f t="shared" si="59"/>
        <v/>
      </c>
    </row>
    <row r="756" spans="1:28" s="170" customFormat="1" ht="20.25">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58"/>
        <v/>
      </c>
      <c r="T756" s="155" t="str">
        <f ca="1">IF(B756="","",IF(ISERROR(MATCH($J756,SorP!$B$1:$B$6226,0)),"",INDIRECT("'SorP'!$A$"&amp;MATCH($S756&amp;$J756,SorP!C:C,0))))</f>
        <v/>
      </c>
      <c r="U756" s="168"/>
      <c r="V756" s="169" t="e">
        <f>IF(C756="",NA(),MATCH($B756&amp;$C756,'Smelter Look-up'!$J:$J,0))</f>
        <v>#N/A</v>
      </c>
      <c r="X756" s="170">
        <f t="shared" ca="1" si="57"/>
        <v>0</v>
      </c>
      <c r="AB756" s="314" t="str">
        <f t="shared" si="59"/>
        <v/>
      </c>
    </row>
    <row r="757" spans="1:28" s="170" customFormat="1" ht="20.25">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58"/>
        <v/>
      </c>
      <c r="T757" s="155" t="str">
        <f ca="1">IF(B757="","",IF(ISERROR(MATCH($J757,SorP!$B$1:$B$6226,0)),"",INDIRECT("'SorP'!$A$"&amp;MATCH($S757&amp;$J757,SorP!C:C,0))))</f>
        <v/>
      </c>
      <c r="U757" s="168"/>
      <c r="V757" s="169" t="e">
        <f>IF(C757="",NA(),MATCH($B757&amp;$C757,'Smelter Look-up'!$J:$J,0))</f>
        <v>#N/A</v>
      </c>
      <c r="X757" s="170">
        <f t="shared" ca="1" si="57"/>
        <v>0</v>
      </c>
      <c r="AB757" s="314" t="str">
        <f t="shared" si="59"/>
        <v/>
      </c>
    </row>
    <row r="758" spans="1:28" s="170" customFormat="1" ht="20.25">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58"/>
        <v/>
      </c>
      <c r="T758" s="155" t="str">
        <f ca="1">IF(B758="","",IF(ISERROR(MATCH($J758,SorP!$B$1:$B$6226,0)),"",INDIRECT("'SorP'!$A$"&amp;MATCH($S758&amp;$J758,SorP!C:C,0))))</f>
        <v/>
      </c>
      <c r="U758" s="168"/>
      <c r="V758" s="169" t="e">
        <f>IF(C758="",NA(),MATCH($B758&amp;$C758,'Smelter Look-up'!$J:$J,0))</f>
        <v>#N/A</v>
      </c>
      <c r="X758" s="170">
        <f t="shared" ca="1" si="57"/>
        <v>0</v>
      </c>
      <c r="AB758" s="314" t="str">
        <f t="shared" si="59"/>
        <v/>
      </c>
    </row>
    <row r="759" spans="1:28" s="170" customFormat="1" ht="20.25">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58"/>
        <v/>
      </c>
      <c r="T759" s="155" t="str">
        <f ca="1">IF(B759="","",IF(ISERROR(MATCH($J759,SorP!$B$1:$B$6226,0)),"",INDIRECT("'SorP'!$A$"&amp;MATCH($S759&amp;$J759,SorP!C:C,0))))</f>
        <v/>
      </c>
      <c r="U759" s="168"/>
      <c r="V759" s="169" t="e">
        <f>IF(C759="",NA(),MATCH($B759&amp;$C759,'Smelter Look-up'!$J:$J,0))</f>
        <v>#N/A</v>
      </c>
      <c r="X759" s="170">
        <f t="shared" ca="1" si="57"/>
        <v>0</v>
      </c>
      <c r="AB759" s="314" t="str">
        <f t="shared" si="59"/>
        <v/>
      </c>
    </row>
    <row r="760" spans="1:28" s="170" customFormat="1" ht="20.25">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58"/>
        <v/>
      </c>
      <c r="T760" s="155" t="str">
        <f ca="1">IF(B760="","",IF(ISERROR(MATCH($J760,SorP!$B$1:$B$6226,0)),"",INDIRECT("'SorP'!$A$"&amp;MATCH($S760&amp;$J760,SorP!C:C,0))))</f>
        <v/>
      </c>
      <c r="U760" s="168"/>
      <c r="V760" s="169" t="e">
        <f>IF(C760="",NA(),MATCH($B760&amp;$C760,'Smelter Look-up'!$J:$J,0))</f>
        <v>#N/A</v>
      </c>
      <c r="X760" s="170">
        <f t="shared" ca="1" si="57"/>
        <v>0</v>
      </c>
      <c r="AB760" s="314" t="str">
        <f t="shared" si="59"/>
        <v/>
      </c>
    </row>
    <row r="761" spans="1:28" s="170" customFormat="1" ht="20.25">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58"/>
        <v/>
      </c>
      <c r="T761" s="155" t="str">
        <f ca="1">IF(B761="","",IF(ISERROR(MATCH($J761,SorP!$B$1:$B$6226,0)),"",INDIRECT("'SorP'!$A$"&amp;MATCH($S761&amp;$J761,SorP!C:C,0))))</f>
        <v/>
      </c>
      <c r="U761" s="168"/>
      <c r="V761" s="169" t="e">
        <f>IF(C761="",NA(),MATCH($B761&amp;$C761,'Smelter Look-up'!$J:$J,0))</f>
        <v>#N/A</v>
      </c>
      <c r="X761" s="170">
        <f t="shared" ca="1" si="57"/>
        <v>0</v>
      </c>
      <c r="AB761" s="314" t="str">
        <f t="shared" si="59"/>
        <v/>
      </c>
    </row>
    <row r="762" spans="1:28" s="170" customFormat="1" ht="20.25">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58"/>
        <v/>
      </c>
      <c r="T762" s="155" t="str">
        <f ca="1">IF(B762="","",IF(ISERROR(MATCH($J762,SorP!$B$1:$B$6226,0)),"",INDIRECT("'SorP'!$A$"&amp;MATCH($S762&amp;$J762,SorP!C:C,0))))</f>
        <v/>
      </c>
      <c r="U762" s="168"/>
      <c r="V762" s="169" t="e">
        <f>IF(C762="",NA(),MATCH($B762&amp;$C762,'Smelter Look-up'!$J:$J,0))</f>
        <v>#N/A</v>
      </c>
      <c r="X762" s="170">
        <f t="shared" ca="1" si="57"/>
        <v>0</v>
      </c>
      <c r="AB762" s="314" t="str">
        <f t="shared" si="59"/>
        <v/>
      </c>
    </row>
    <row r="763" spans="1:28" s="170" customFormat="1" ht="20.25">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58"/>
        <v/>
      </c>
      <c r="T763" s="155" t="str">
        <f ca="1">IF(B763="","",IF(ISERROR(MATCH($J763,SorP!$B$1:$B$6226,0)),"",INDIRECT("'SorP'!$A$"&amp;MATCH($S763&amp;$J763,SorP!C:C,0))))</f>
        <v/>
      </c>
      <c r="U763" s="168"/>
      <c r="V763" s="169" t="e">
        <f>IF(C763="",NA(),MATCH($B763&amp;$C763,'Smelter Look-up'!$J:$J,0))</f>
        <v>#N/A</v>
      </c>
      <c r="X763" s="170">
        <f t="shared" ref="X763:X826" ca="1" si="60">IF(AND(C763="Smelter not listed",OR(LEN(D763)=0,LEN(E763)=0)),1,0)</f>
        <v>0</v>
      </c>
      <c r="AB763" s="314" t="str">
        <f t="shared" si="59"/>
        <v/>
      </c>
    </row>
    <row r="764" spans="1:28" s="170" customFormat="1" ht="20.25">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ref="S764:S827" ca="1" si="61">IF(B764="","",IF(ISERROR(MATCH($E764,CL,0)),"Unknown",INDIRECT("'C'!$A$"&amp;MATCH($E764,CL,0)+1)))</f>
        <v/>
      </c>
      <c r="T764" s="155" t="str">
        <f ca="1">IF(B764="","",IF(ISERROR(MATCH($J764,SorP!$B$1:$B$6226,0)),"",INDIRECT("'SorP'!$A$"&amp;MATCH($S764&amp;$J764,SorP!C:C,0))))</f>
        <v/>
      </c>
      <c r="U764" s="168"/>
      <c r="V764" s="169" t="e">
        <f>IF(C764="",NA(),MATCH($B764&amp;$C764,'Smelter Look-up'!$J:$J,0))</f>
        <v>#N/A</v>
      </c>
      <c r="X764" s="170">
        <f t="shared" ca="1" si="60"/>
        <v>0</v>
      </c>
      <c r="AB764" s="314" t="str">
        <f t="shared" si="59"/>
        <v/>
      </c>
    </row>
    <row r="765" spans="1:28" s="170" customFormat="1" ht="20.25">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61"/>
        <v/>
      </c>
      <c r="T765" s="155" t="str">
        <f ca="1">IF(B765="","",IF(ISERROR(MATCH($J765,SorP!$B$1:$B$6226,0)),"",INDIRECT("'SorP'!$A$"&amp;MATCH($S765&amp;$J765,SorP!C:C,0))))</f>
        <v/>
      </c>
      <c r="U765" s="168"/>
      <c r="V765" s="169" t="e">
        <f>IF(C765="",NA(),MATCH($B765&amp;$C765,'Smelter Look-up'!$J:$J,0))</f>
        <v>#N/A</v>
      </c>
      <c r="X765" s="170">
        <f t="shared" ca="1" si="60"/>
        <v>0</v>
      </c>
      <c r="AB765" s="314" t="str">
        <f t="shared" si="59"/>
        <v/>
      </c>
    </row>
    <row r="766" spans="1:28" s="170" customFormat="1" ht="20.25">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61"/>
        <v/>
      </c>
      <c r="T766" s="155" t="str">
        <f ca="1">IF(B766="","",IF(ISERROR(MATCH($J766,SorP!$B$1:$B$6226,0)),"",INDIRECT("'SorP'!$A$"&amp;MATCH($S766&amp;$J766,SorP!C:C,0))))</f>
        <v/>
      </c>
      <c r="U766" s="168"/>
      <c r="V766" s="169" t="e">
        <f>IF(C766="",NA(),MATCH($B766&amp;$C766,'Smelter Look-up'!$J:$J,0))</f>
        <v>#N/A</v>
      </c>
      <c r="X766" s="170">
        <f t="shared" ca="1" si="60"/>
        <v>0</v>
      </c>
      <c r="AB766" s="314" t="str">
        <f t="shared" si="59"/>
        <v/>
      </c>
    </row>
    <row r="767" spans="1:28" s="170" customFormat="1" ht="20.25">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61"/>
        <v/>
      </c>
      <c r="T767" s="155" t="str">
        <f ca="1">IF(B767="","",IF(ISERROR(MATCH($J767,SorP!$B$1:$B$6226,0)),"",INDIRECT("'SorP'!$A$"&amp;MATCH($S767&amp;$J767,SorP!C:C,0))))</f>
        <v/>
      </c>
      <c r="U767" s="168"/>
      <c r="V767" s="169" t="e">
        <f>IF(C767="",NA(),MATCH($B767&amp;$C767,'Smelter Look-up'!$J:$J,0))</f>
        <v>#N/A</v>
      </c>
      <c r="X767" s="170">
        <f t="shared" ca="1" si="60"/>
        <v>0</v>
      </c>
      <c r="AB767" s="314" t="str">
        <f t="shared" si="59"/>
        <v/>
      </c>
    </row>
    <row r="768" spans="1:28" s="170" customFormat="1" ht="20.25">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ca="1" si="61"/>
        <v/>
      </c>
      <c r="T768" s="155" t="str">
        <f ca="1">IF(B768="","",IF(ISERROR(MATCH($J768,SorP!$B$1:$B$6226,0)),"",INDIRECT("'SorP'!$A$"&amp;MATCH($S768&amp;$J768,SorP!C:C,0))))</f>
        <v/>
      </c>
      <c r="U768" s="168"/>
      <c r="V768" s="169" t="e">
        <f>IF(C768="",NA(),MATCH($B768&amp;$C768,'Smelter Look-up'!$J:$J,0))</f>
        <v>#N/A</v>
      </c>
      <c r="X768" s="170">
        <f t="shared" ca="1" si="60"/>
        <v>0</v>
      </c>
      <c r="AB768" s="314" t="str">
        <f t="shared" si="59"/>
        <v/>
      </c>
    </row>
    <row r="769" spans="1:28" s="170" customFormat="1" ht="20.25">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61"/>
        <v/>
      </c>
      <c r="T769" s="155" t="str">
        <f ca="1">IF(B769="","",IF(ISERROR(MATCH($J769,SorP!$B$1:$B$6226,0)),"",INDIRECT("'SorP'!$A$"&amp;MATCH($S769&amp;$J769,SorP!C:C,0))))</f>
        <v/>
      </c>
      <c r="U769" s="168"/>
      <c r="V769" s="169" t="e">
        <f>IF(C769="",NA(),MATCH($B769&amp;$C769,'Smelter Look-up'!$J:$J,0))</f>
        <v>#N/A</v>
      </c>
      <c r="X769" s="170">
        <f t="shared" ca="1" si="60"/>
        <v>0</v>
      </c>
      <c r="AB769" s="314" t="str">
        <f t="shared" si="59"/>
        <v/>
      </c>
    </row>
    <row r="770" spans="1:28" s="170" customFormat="1" ht="20.25">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61"/>
        <v/>
      </c>
      <c r="T770" s="155" t="str">
        <f ca="1">IF(B770="","",IF(ISERROR(MATCH($J770,SorP!$B$1:$B$6226,0)),"",INDIRECT("'SorP'!$A$"&amp;MATCH($S770&amp;$J770,SorP!C:C,0))))</f>
        <v/>
      </c>
      <c r="U770" s="168"/>
      <c r="V770" s="169" t="e">
        <f>IF(C770="",NA(),MATCH($B770&amp;$C770,'Smelter Look-up'!$J:$J,0))</f>
        <v>#N/A</v>
      </c>
      <c r="X770" s="170">
        <f t="shared" ca="1" si="60"/>
        <v>0</v>
      </c>
      <c r="AB770" s="314" t="str">
        <f t="shared" ref="AB770:AB833" si="62">IF(C770="","",B770)</f>
        <v/>
      </c>
    </row>
    <row r="771" spans="1:28" s="170" customFormat="1" ht="20.25">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61"/>
        <v/>
      </c>
      <c r="T771" s="155" t="str">
        <f ca="1">IF(B771="","",IF(ISERROR(MATCH($J771,SorP!$B$1:$B$6226,0)),"",INDIRECT("'SorP'!$A$"&amp;MATCH($S771&amp;$J771,SorP!C:C,0))))</f>
        <v/>
      </c>
      <c r="U771" s="168"/>
      <c r="V771" s="169" t="e">
        <f>IF(C771="",NA(),MATCH($B771&amp;$C771,'Smelter Look-up'!$J:$J,0))</f>
        <v>#N/A</v>
      </c>
      <c r="X771" s="170">
        <f t="shared" ca="1" si="60"/>
        <v>0</v>
      </c>
      <c r="AB771" s="314" t="str">
        <f t="shared" si="62"/>
        <v/>
      </c>
    </row>
    <row r="772" spans="1:28" s="170" customFormat="1" ht="20.25">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61"/>
        <v/>
      </c>
      <c r="T772" s="155" t="str">
        <f ca="1">IF(B772="","",IF(ISERROR(MATCH($J772,SorP!$B$1:$B$6226,0)),"",INDIRECT("'SorP'!$A$"&amp;MATCH($S772&amp;$J772,SorP!C:C,0))))</f>
        <v/>
      </c>
      <c r="U772" s="168"/>
      <c r="V772" s="169" t="e">
        <f>IF(C772="",NA(),MATCH($B772&amp;$C772,'Smelter Look-up'!$J:$J,0))</f>
        <v>#N/A</v>
      </c>
      <c r="X772" s="170">
        <f t="shared" ca="1" si="60"/>
        <v>0</v>
      </c>
      <c r="AB772" s="314" t="str">
        <f t="shared" si="62"/>
        <v/>
      </c>
    </row>
    <row r="773" spans="1:28" s="170" customFormat="1" ht="20.25">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61"/>
        <v/>
      </c>
      <c r="T773" s="155" t="str">
        <f ca="1">IF(B773="","",IF(ISERROR(MATCH($J773,SorP!$B$1:$B$6226,0)),"",INDIRECT("'SorP'!$A$"&amp;MATCH($S773&amp;$J773,SorP!C:C,0))))</f>
        <v/>
      </c>
      <c r="U773" s="168"/>
      <c r="V773" s="169" t="e">
        <f>IF(C773="",NA(),MATCH($B773&amp;$C773,'Smelter Look-up'!$J:$J,0))</f>
        <v>#N/A</v>
      </c>
      <c r="X773" s="170">
        <f t="shared" ca="1" si="60"/>
        <v>0</v>
      </c>
      <c r="AB773" s="314" t="str">
        <f t="shared" si="62"/>
        <v/>
      </c>
    </row>
    <row r="774" spans="1:28" s="170" customFormat="1" ht="20.25">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61"/>
        <v/>
      </c>
      <c r="T774" s="155" t="str">
        <f ca="1">IF(B774="","",IF(ISERROR(MATCH($J774,SorP!$B$1:$B$6226,0)),"",INDIRECT("'SorP'!$A$"&amp;MATCH($S774&amp;$J774,SorP!C:C,0))))</f>
        <v/>
      </c>
      <c r="U774" s="168"/>
      <c r="V774" s="169" t="e">
        <f>IF(C774="",NA(),MATCH($B774&amp;$C774,'Smelter Look-up'!$J:$J,0))</f>
        <v>#N/A</v>
      </c>
      <c r="X774" s="170">
        <f t="shared" ca="1" si="60"/>
        <v>0</v>
      </c>
      <c r="AB774" s="314" t="str">
        <f t="shared" si="62"/>
        <v/>
      </c>
    </row>
    <row r="775" spans="1:28" s="170" customFormat="1" ht="20.25">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61"/>
        <v/>
      </c>
      <c r="T775" s="155" t="str">
        <f ca="1">IF(B775="","",IF(ISERROR(MATCH($J775,SorP!$B$1:$B$6226,0)),"",INDIRECT("'SorP'!$A$"&amp;MATCH($S775&amp;$J775,SorP!C:C,0))))</f>
        <v/>
      </c>
      <c r="U775" s="168"/>
      <c r="V775" s="169" t="e">
        <f>IF(C775="",NA(),MATCH($B775&amp;$C775,'Smelter Look-up'!$J:$J,0))</f>
        <v>#N/A</v>
      </c>
      <c r="X775" s="170">
        <f t="shared" ca="1" si="60"/>
        <v>0</v>
      </c>
      <c r="AB775" s="314" t="str">
        <f t="shared" si="62"/>
        <v/>
      </c>
    </row>
    <row r="776" spans="1:28" s="170" customFormat="1" ht="20.25">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61"/>
        <v/>
      </c>
      <c r="T776" s="155" t="str">
        <f ca="1">IF(B776="","",IF(ISERROR(MATCH($J776,SorP!$B$1:$B$6226,0)),"",INDIRECT("'SorP'!$A$"&amp;MATCH($S776&amp;$J776,SorP!C:C,0))))</f>
        <v/>
      </c>
      <c r="U776" s="168"/>
      <c r="V776" s="169" t="e">
        <f>IF(C776="",NA(),MATCH($B776&amp;$C776,'Smelter Look-up'!$J:$J,0))</f>
        <v>#N/A</v>
      </c>
      <c r="X776" s="170">
        <f t="shared" ca="1" si="60"/>
        <v>0</v>
      </c>
      <c r="AB776" s="314" t="str">
        <f t="shared" si="62"/>
        <v/>
      </c>
    </row>
    <row r="777" spans="1:28" s="170" customFormat="1" ht="20.25">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61"/>
        <v/>
      </c>
      <c r="T777" s="155" t="str">
        <f ca="1">IF(B777="","",IF(ISERROR(MATCH($J777,SorP!$B$1:$B$6226,0)),"",INDIRECT("'SorP'!$A$"&amp;MATCH($S777&amp;$J777,SorP!C:C,0))))</f>
        <v/>
      </c>
      <c r="U777" s="168"/>
      <c r="V777" s="169" t="e">
        <f>IF(C777="",NA(),MATCH($B777&amp;$C777,'Smelter Look-up'!$J:$J,0))</f>
        <v>#N/A</v>
      </c>
      <c r="X777" s="170">
        <f t="shared" ca="1" si="60"/>
        <v>0</v>
      </c>
      <c r="AB777" s="314" t="str">
        <f t="shared" si="62"/>
        <v/>
      </c>
    </row>
    <row r="778" spans="1:28" s="170" customFormat="1" ht="20.25">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61"/>
        <v/>
      </c>
      <c r="T778" s="155" t="str">
        <f ca="1">IF(B778="","",IF(ISERROR(MATCH($J778,SorP!$B$1:$B$6226,0)),"",INDIRECT("'SorP'!$A$"&amp;MATCH($S778&amp;$J778,SorP!C:C,0))))</f>
        <v/>
      </c>
      <c r="U778" s="168"/>
      <c r="V778" s="169" t="e">
        <f>IF(C778="",NA(),MATCH($B778&amp;$C778,'Smelter Look-up'!$J:$J,0))</f>
        <v>#N/A</v>
      </c>
      <c r="X778" s="170">
        <f t="shared" ca="1" si="60"/>
        <v>0</v>
      </c>
      <c r="AB778" s="314" t="str">
        <f t="shared" si="62"/>
        <v/>
      </c>
    </row>
    <row r="779" spans="1:28" s="170" customFormat="1" ht="20.25">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61"/>
        <v/>
      </c>
      <c r="T779" s="155" t="str">
        <f ca="1">IF(B779="","",IF(ISERROR(MATCH($J779,SorP!$B$1:$B$6226,0)),"",INDIRECT("'SorP'!$A$"&amp;MATCH($S779&amp;$J779,SorP!C:C,0))))</f>
        <v/>
      </c>
      <c r="U779" s="168"/>
      <c r="V779" s="169" t="e">
        <f>IF(C779="",NA(),MATCH($B779&amp;$C779,'Smelter Look-up'!$J:$J,0))</f>
        <v>#N/A</v>
      </c>
      <c r="X779" s="170">
        <f t="shared" ca="1" si="60"/>
        <v>0</v>
      </c>
      <c r="AB779" s="314" t="str">
        <f t="shared" si="62"/>
        <v/>
      </c>
    </row>
    <row r="780" spans="1:28" s="170" customFormat="1" ht="20.25">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61"/>
        <v/>
      </c>
      <c r="T780" s="155" t="str">
        <f ca="1">IF(B780="","",IF(ISERROR(MATCH($J780,SorP!$B$1:$B$6226,0)),"",INDIRECT("'SorP'!$A$"&amp;MATCH($S780&amp;$J780,SorP!C:C,0))))</f>
        <v/>
      </c>
      <c r="U780" s="168"/>
      <c r="V780" s="169" t="e">
        <f>IF(C780="",NA(),MATCH($B780&amp;$C780,'Smelter Look-up'!$J:$J,0))</f>
        <v>#N/A</v>
      </c>
      <c r="X780" s="170">
        <f t="shared" ca="1" si="60"/>
        <v>0</v>
      </c>
      <c r="AB780" s="314" t="str">
        <f t="shared" si="62"/>
        <v/>
      </c>
    </row>
    <row r="781" spans="1:28" s="170" customFormat="1" ht="20.25">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61"/>
        <v/>
      </c>
      <c r="T781" s="155" t="str">
        <f ca="1">IF(B781="","",IF(ISERROR(MATCH($J781,SorP!$B$1:$B$6226,0)),"",INDIRECT("'SorP'!$A$"&amp;MATCH($S781&amp;$J781,SorP!C:C,0))))</f>
        <v/>
      </c>
      <c r="U781" s="168"/>
      <c r="V781" s="169" t="e">
        <f>IF(C781="",NA(),MATCH($B781&amp;$C781,'Smelter Look-up'!$J:$J,0))</f>
        <v>#N/A</v>
      </c>
      <c r="X781" s="170">
        <f t="shared" ca="1" si="60"/>
        <v>0</v>
      </c>
      <c r="AB781" s="314" t="str">
        <f t="shared" si="62"/>
        <v/>
      </c>
    </row>
    <row r="782" spans="1:28" s="170" customFormat="1" ht="20.25">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61"/>
        <v/>
      </c>
      <c r="T782" s="155" t="str">
        <f ca="1">IF(B782="","",IF(ISERROR(MATCH($J782,SorP!$B$1:$B$6226,0)),"",INDIRECT("'SorP'!$A$"&amp;MATCH($S782&amp;$J782,SorP!C:C,0))))</f>
        <v/>
      </c>
      <c r="U782" s="168"/>
      <c r="V782" s="169" t="e">
        <f>IF(C782="",NA(),MATCH($B782&amp;$C782,'Smelter Look-up'!$J:$J,0))</f>
        <v>#N/A</v>
      </c>
      <c r="X782" s="170">
        <f t="shared" ca="1" si="60"/>
        <v>0</v>
      </c>
      <c r="AB782" s="314" t="str">
        <f t="shared" si="62"/>
        <v/>
      </c>
    </row>
    <row r="783" spans="1:28" s="170" customFormat="1" ht="20.25">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61"/>
        <v/>
      </c>
      <c r="T783" s="155" t="str">
        <f ca="1">IF(B783="","",IF(ISERROR(MATCH($J783,SorP!$B$1:$B$6226,0)),"",INDIRECT("'SorP'!$A$"&amp;MATCH($S783&amp;$J783,SorP!C:C,0))))</f>
        <v/>
      </c>
      <c r="U783" s="168"/>
      <c r="V783" s="169" t="e">
        <f>IF(C783="",NA(),MATCH($B783&amp;$C783,'Smelter Look-up'!$J:$J,0))</f>
        <v>#N/A</v>
      </c>
      <c r="X783" s="170">
        <f t="shared" ca="1" si="60"/>
        <v>0</v>
      </c>
      <c r="AB783" s="314" t="str">
        <f t="shared" si="62"/>
        <v/>
      </c>
    </row>
    <row r="784" spans="1:28" s="170" customFormat="1" ht="20.25">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61"/>
        <v/>
      </c>
      <c r="T784" s="155" t="str">
        <f ca="1">IF(B784="","",IF(ISERROR(MATCH($J784,SorP!$B$1:$B$6226,0)),"",INDIRECT("'SorP'!$A$"&amp;MATCH($S784&amp;$J784,SorP!C:C,0))))</f>
        <v/>
      </c>
      <c r="U784" s="168"/>
      <c r="V784" s="169" t="e">
        <f>IF(C784="",NA(),MATCH($B784&amp;$C784,'Smelter Look-up'!$J:$J,0))</f>
        <v>#N/A</v>
      </c>
      <c r="X784" s="170">
        <f t="shared" ca="1" si="60"/>
        <v>0</v>
      </c>
      <c r="AB784" s="314" t="str">
        <f t="shared" si="62"/>
        <v/>
      </c>
    </row>
    <row r="785" spans="1:28" s="170" customFormat="1" ht="20.25">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61"/>
        <v/>
      </c>
      <c r="T785" s="155" t="str">
        <f ca="1">IF(B785="","",IF(ISERROR(MATCH($J785,SorP!$B$1:$B$6226,0)),"",INDIRECT("'SorP'!$A$"&amp;MATCH($S785&amp;$J785,SorP!C:C,0))))</f>
        <v/>
      </c>
      <c r="U785" s="168"/>
      <c r="V785" s="169" t="e">
        <f>IF(C785="",NA(),MATCH($B785&amp;$C785,'Smelter Look-up'!$J:$J,0))</f>
        <v>#N/A</v>
      </c>
      <c r="X785" s="170">
        <f t="shared" ca="1" si="60"/>
        <v>0</v>
      </c>
      <c r="AB785" s="314" t="str">
        <f t="shared" si="62"/>
        <v/>
      </c>
    </row>
    <row r="786" spans="1:28" s="170" customFormat="1" ht="20.25">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61"/>
        <v/>
      </c>
      <c r="T786" s="155" t="str">
        <f ca="1">IF(B786="","",IF(ISERROR(MATCH($J786,SorP!$B$1:$B$6226,0)),"",INDIRECT("'SorP'!$A$"&amp;MATCH($S786&amp;$J786,SorP!C:C,0))))</f>
        <v/>
      </c>
      <c r="U786" s="168"/>
      <c r="V786" s="169" t="e">
        <f>IF(C786="",NA(),MATCH($B786&amp;$C786,'Smelter Look-up'!$J:$J,0))</f>
        <v>#N/A</v>
      </c>
      <c r="X786" s="170">
        <f t="shared" ca="1" si="60"/>
        <v>0</v>
      </c>
      <c r="AB786" s="314" t="str">
        <f t="shared" si="62"/>
        <v/>
      </c>
    </row>
    <row r="787" spans="1:28" s="170" customFormat="1" ht="20.25">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61"/>
        <v/>
      </c>
      <c r="T787" s="155" t="str">
        <f ca="1">IF(B787="","",IF(ISERROR(MATCH($J787,SorP!$B$1:$B$6226,0)),"",INDIRECT("'SorP'!$A$"&amp;MATCH($S787&amp;$J787,SorP!C:C,0))))</f>
        <v/>
      </c>
      <c r="U787" s="168"/>
      <c r="V787" s="169" t="e">
        <f>IF(C787="",NA(),MATCH($B787&amp;$C787,'Smelter Look-up'!$J:$J,0))</f>
        <v>#N/A</v>
      </c>
      <c r="X787" s="170">
        <f t="shared" ca="1" si="60"/>
        <v>0</v>
      </c>
      <c r="AB787" s="314" t="str">
        <f t="shared" si="62"/>
        <v/>
      </c>
    </row>
    <row r="788" spans="1:28" s="170" customFormat="1" ht="20.25">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61"/>
        <v/>
      </c>
      <c r="T788" s="155" t="str">
        <f ca="1">IF(B788="","",IF(ISERROR(MATCH($J788,SorP!$B$1:$B$6226,0)),"",INDIRECT("'SorP'!$A$"&amp;MATCH($S788&amp;$J788,SorP!C:C,0))))</f>
        <v/>
      </c>
      <c r="U788" s="168"/>
      <c r="V788" s="169" t="e">
        <f>IF(C788="",NA(),MATCH($B788&amp;$C788,'Smelter Look-up'!$J:$J,0))</f>
        <v>#N/A</v>
      </c>
      <c r="X788" s="170">
        <f t="shared" ca="1" si="60"/>
        <v>0</v>
      </c>
      <c r="AB788" s="314" t="str">
        <f t="shared" si="62"/>
        <v/>
      </c>
    </row>
    <row r="789" spans="1:28" s="170" customFormat="1" ht="20.25">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61"/>
        <v/>
      </c>
      <c r="T789" s="155" t="str">
        <f ca="1">IF(B789="","",IF(ISERROR(MATCH($J789,SorP!$B$1:$B$6226,0)),"",INDIRECT("'SorP'!$A$"&amp;MATCH($S789&amp;$J789,SorP!C:C,0))))</f>
        <v/>
      </c>
      <c r="U789" s="168"/>
      <c r="V789" s="169" t="e">
        <f>IF(C789="",NA(),MATCH($B789&amp;$C789,'Smelter Look-up'!$J:$J,0))</f>
        <v>#N/A</v>
      </c>
      <c r="X789" s="170">
        <f t="shared" ca="1" si="60"/>
        <v>0</v>
      </c>
      <c r="AB789" s="314" t="str">
        <f t="shared" si="62"/>
        <v/>
      </c>
    </row>
    <row r="790" spans="1:28" s="170" customFormat="1" ht="20.25">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61"/>
        <v/>
      </c>
      <c r="T790" s="155" t="str">
        <f ca="1">IF(B790="","",IF(ISERROR(MATCH($J790,SorP!$B$1:$B$6226,0)),"",INDIRECT("'SorP'!$A$"&amp;MATCH($S790&amp;$J790,SorP!C:C,0))))</f>
        <v/>
      </c>
      <c r="U790" s="168"/>
      <c r="V790" s="169" t="e">
        <f>IF(C790="",NA(),MATCH($B790&amp;$C790,'Smelter Look-up'!$J:$J,0))</f>
        <v>#N/A</v>
      </c>
      <c r="X790" s="170">
        <f t="shared" ca="1" si="60"/>
        <v>0</v>
      </c>
      <c r="AB790" s="314" t="str">
        <f t="shared" si="62"/>
        <v/>
      </c>
    </row>
    <row r="791" spans="1:28" s="170" customFormat="1" ht="20.25">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61"/>
        <v/>
      </c>
      <c r="T791" s="155" t="str">
        <f ca="1">IF(B791="","",IF(ISERROR(MATCH($J791,SorP!$B$1:$B$6226,0)),"",INDIRECT("'SorP'!$A$"&amp;MATCH($S791&amp;$J791,SorP!C:C,0))))</f>
        <v/>
      </c>
      <c r="U791" s="168"/>
      <c r="V791" s="169" t="e">
        <f>IF(C791="",NA(),MATCH($B791&amp;$C791,'Smelter Look-up'!$J:$J,0))</f>
        <v>#N/A</v>
      </c>
      <c r="X791" s="170">
        <f t="shared" ca="1" si="60"/>
        <v>0</v>
      </c>
      <c r="AB791" s="314" t="str">
        <f t="shared" si="62"/>
        <v/>
      </c>
    </row>
    <row r="792" spans="1:28" s="170" customFormat="1" ht="20.25">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61"/>
        <v/>
      </c>
      <c r="T792" s="155" t="str">
        <f ca="1">IF(B792="","",IF(ISERROR(MATCH($J792,SorP!$B$1:$B$6226,0)),"",INDIRECT("'SorP'!$A$"&amp;MATCH($S792&amp;$J792,SorP!C:C,0))))</f>
        <v/>
      </c>
      <c r="U792" s="168"/>
      <c r="V792" s="169" t="e">
        <f>IF(C792="",NA(),MATCH($B792&amp;$C792,'Smelter Look-up'!$J:$J,0))</f>
        <v>#N/A</v>
      </c>
      <c r="X792" s="170">
        <f t="shared" ca="1" si="60"/>
        <v>0</v>
      </c>
      <c r="AB792" s="314" t="str">
        <f t="shared" si="62"/>
        <v/>
      </c>
    </row>
    <row r="793" spans="1:28" s="170" customFormat="1" ht="20.25">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61"/>
        <v/>
      </c>
      <c r="T793" s="155" t="str">
        <f ca="1">IF(B793="","",IF(ISERROR(MATCH($J793,SorP!$B$1:$B$6226,0)),"",INDIRECT("'SorP'!$A$"&amp;MATCH($S793&amp;$J793,SorP!C:C,0))))</f>
        <v/>
      </c>
      <c r="U793" s="168"/>
      <c r="V793" s="169" t="e">
        <f>IF(C793="",NA(),MATCH($B793&amp;$C793,'Smelter Look-up'!$J:$J,0))</f>
        <v>#N/A</v>
      </c>
      <c r="X793" s="170">
        <f t="shared" ca="1" si="60"/>
        <v>0</v>
      </c>
      <c r="AB793" s="314" t="str">
        <f t="shared" si="62"/>
        <v/>
      </c>
    </row>
    <row r="794" spans="1:28" s="170" customFormat="1" ht="20.25">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61"/>
        <v/>
      </c>
      <c r="T794" s="155" t="str">
        <f ca="1">IF(B794="","",IF(ISERROR(MATCH($J794,SorP!$B$1:$B$6226,0)),"",INDIRECT("'SorP'!$A$"&amp;MATCH($S794&amp;$J794,SorP!C:C,0))))</f>
        <v/>
      </c>
      <c r="U794" s="168"/>
      <c r="V794" s="169" t="e">
        <f>IF(C794="",NA(),MATCH($B794&amp;$C794,'Smelter Look-up'!$J:$J,0))</f>
        <v>#N/A</v>
      </c>
      <c r="X794" s="170">
        <f t="shared" ca="1" si="60"/>
        <v>0</v>
      </c>
      <c r="AB794" s="314" t="str">
        <f t="shared" si="62"/>
        <v/>
      </c>
    </row>
    <row r="795" spans="1:28" s="170" customFormat="1" ht="20.25">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61"/>
        <v/>
      </c>
      <c r="T795" s="155" t="str">
        <f ca="1">IF(B795="","",IF(ISERROR(MATCH($J795,SorP!$B$1:$B$6226,0)),"",INDIRECT("'SorP'!$A$"&amp;MATCH($S795&amp;$J795,SorP!C:C,0))))</f>
        <v/>
      </c>
      <c r="U795" s="168"/>
      <c r="V795" s="169" t="e">
        <f>IF(C795="",NA(),MATCH($B795&amp;$C795,'Smelter Look-up'!$J:$J,0))</f>
        <v>#N/A</v>
      </c>
      <c r="X795" s="170">
        <f t="shared" ca="1" si="60"/>
        <v>0</v>
      </c>
      <c r="AB795" s="314" t="str">
        <f t="shared" si="62"/>
        <v/>
      </c>
    </row>
    <row r="796" spans="1:28" s="170" customFormat="1" ht="20.25">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61"/>
        <v/>
      </c>
      <c r="T796" s="155" t="str">
        <f ca="1">IF(B796="","",IF(ISERROR(MATCH($J796,SorP!$B$1:$B$6226,0)),"",INDIRECT("'SorP'!$A$"&amp;MATCH($S796&amp;$J796,SorP!C:C,0))))</f>
        <v/>
      </c>
      <c r="U796" s="168"/>
      <c r="V796" s="169" t="e">
        <f>IF(C796="",NA(),MATCH($B796&amp;$C796,'Smelter Look-up'!$J:$J,0))</f>
        <v>#N/A</v>
      </c>
      <c r="X796" s="170">
        <f t="shared" ca="1" si="60"/>
        <v>0</v>
      </c>
      <c r="AB796" s="314" t="str">
        <f t="shared" si="62"/>
        <v/>
      </c>
    </row>
    <row r="797" spans="1:28" s="170" customFormat="1" ht="20.25">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61"/>
        <v/>
      </c>
      <c r="T797" s="155" t="str">
        <f ca="1">IF(B797="","",IF(ISERROR(MATCH($J797,SorP!$B$1:$B$6226,0)),"",INDIRECT("'SorP'!$A$"&amp;MATCH($S797&amp;$J797,SorP!C:C,0))))</f>
        <v/>
      </c>
      <c r="U797" s="168"/>
      <c r="V797" s="169" t="e">
        <f>IF(C797="",NA(),MATCH($B797&amp;$C797,'Smelter Look-up'!$J:$J,0))</f>
        <v>#N/A</v>
      </c>
      <c r="X797" s="170">
        <f t="shared" ca="1" si="60"/>
        <v>0</v>
      </c>
      <c r="AB797" s="314" t="str">
        <f t="shared" si="62"/>
        <v/>
      </c>
    </row>
    <row r="798" spans="1:28" s="170" customFormat="1" ht="20.25">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61"/>
        <v/>
      </c>
      <c r="T798" s="155" t="str">
        <f ca="1">IF(B798="","",IF(ISERROR(MATCH($J798,SorP!$B$1:$B$6226,0)),"",INDIRECT("'SorP'!$A$"&amp;MATCH($S798&amp;$J798,SorP!C:C,0))))</f>
        <v/>
      </c>
      <c r="U798" s="168"/>
      <c r="V798" s="169" t="e">
        <f>IF(C798="",NA(),MATCH($B798&amp;$C798,'Smelter Look-up'!$J:$J,0))</f>
        <v>#N/A</v>
      </c>
      <c r="X798" s="170">
        <f t="shared" ca="1" si="60"/>
        <v>0</v>
      </c>
      <c r="AB798" s="314" t="str">
        <f t="shared" si="62"/>
        <v/>
      </c>
    </row>
    <row r="799" spans="1:28" s="170" customFormat="1" ht="20.25">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61"/>
        <v/>
      </c>
      <c r="T799" s="155" t="str">
        <f ca="1">IF(B799="","",IF(ISERROR(MATCH($J799,SorP!$B$1:$B$6226,0)),"",INDIRECT("'SorP'!$A$"&amp;MATCH($S799&amp;$J799,SorP!C:C,0))))</f>
        <v/>
      </c>
      <c r="U799" s="168"/>
      <c r="V799" s="169" t="e">
        <f>IF(C799="",NA(),MATCH($B799&amp;$C799,'Smelter Look-up'!$J:$J,0))</f>
        <v>#N/A</v>
      </c>
      <c r="X799" s="170">
        <f t="shared" ca="1" si="60"/>
        <v>0</v>
      </c>
      <c r="AB799" s="314" t="str">
        <f t="shared" si="62"/>
        <v/>
      </c>
    </row>
    <row r="800" spans="1:28" s="170" customFormat="1" ht="20.25">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61"/>
        <v/>
      </c>
      <c r="T800" s="155" t="str">
        <f ca="1">IF(B800="","",IF(ISERROR(MATCH($J800,SorP!$B$1:$B$6226,0)),"",INDIRECT("'SorP'!$A$"&amp;MATCH($S800&amp;$J800,SorP!C:C,0))))</f>
        <v/>
      </c>
      <c r="U800" s="168"/>
      <c r="V800" s="169" t="e">
        <f>IF(C800="",NA(),MATCH($B800&amp;$C800,'Smelter Look-up'!$J:$J,0))</f>
        <v>#N/A</v>
      </c>
      <c r="X800" s="170">
        <f t="shared" ca="1" si="60"/>
        <v>0</v>
      </c>
      <c r="AB800" s="314" t="str">
        <f t="shared" si="62"/>
        <v/>
      </c>
    </row>
    <row r="801" spans="1:28" s="170" customFormat="1" ht="20.25">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61"/>
        <v/>
      </c>
      <c r="T801" s="155" t="str">
        <f ca="1">IF(B801="","",IF(ISERROR(MATCH($J801,SorP!$B$1:$B$6226,0)),"",INDIRECT("'SorP'!$A$"&amp;MATCH($S801&amp;$J801,SorP!C:C,0))))</f>
        <v/>
      </c>
      <c r="U801" s="168"/>
      <c r="V801" s="169" t="e">
        <f>IF(C801="",NA(),MATCH($B801&amp;$C801,'Smelter Look-up'!$J:$J,0))</f>
        <v>#N/A</v>
      </c>
      <c r="X801" s="170">
        <f t="shared" ca="1" si="60"/>
        <v>0</v>
      </c>
      <c r="AB801" s="314" t="str">
        <f t="shared" si="62"/>
        <v/>
      </c>
    </row>
    <row r="802" spans="1:28" s="170" customFormat="1" ht="20.25">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61"/>
        <v/>
      </c>
      <c r="T802" s="155" t="str">
        <f ca="1">IF(B802="","",IF(ISERROR(MATCH($J802,SorP!$B$1:$B$6226,0)),"",INDIRECT("'SorP'!$A$"&amp;MATCH($S802&amp;$J802,SorP!C:C,0))))</f>
        <v/>
      </c>
      <c r="U802" s="168"/>
      <c r="V802" s="169" t="e">
        <f>IF(C802="",NA(),MATCH($B802&amp;$C802,'Smelter Look-up'!$J:$J,0))</f>
        <v>#N/A</v>
      </c>
      <c r="X802" s="170">
        <f t="shared" ca="1" si="60"/>
        <v>0</v>
      </c>
      <c r="AB802" s="314" t="str">
        <f t="shared" si="62"/>
        <v/>
      </c>
    </row>
    <row r="803" spans="1:28" s="170" customFormat="1" ht="20.25">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61"/>
        <v/>
      </c>
      <c r="T803" s="155" t="str">
        <f ca="1">IF(B803="","",IF(ISERROR(MATCH($J803,SorP!$B$1:$B$6226,0)),"",INDIRECT("'SorP'!$A$"&amp;MATCH($S803&amp;$J803,SorP!C:C,0))))</f>
        <v/>
      </c>
      <c r="U803" s="168"/>
      <c r="V803" s="169" t="e">
        <f>IF(C803="",NA(),MATCH($B803&amp;$C803,'Smelter Look-up'!$J:$J,0))</f>
        <v>#N/A</v>
      </c>
      <c r="X803" s="170">
        <f t="shared" ca="1" si="60"/>
        <v>0</v>
      </c>
      <c r="AB803" s="314" t="str">
        <f t="shared" si="62"/>
        <v/>
      </c>
    </row>
    <row r="804" spans="1:28" s="170" customFormat="1" ht="20.25">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61"/>
        <v/>
      </c>
      <c r="T804" s="155" t="str">
        <f ca="1">IF(B804="","",IF(ISERROR(MATCH($J804,SorP!$B$1:$B$6226,0)),"",INDIRECT("'SorP'!$A$"&amp;MATCH($S804&amp;$J804,SorP!C:C,0))))</f>
        <v/>
      </c>
      <c r="U804" s="168"/>
      <c r="V804" s="169" t="e">
        <f>IF(C804="",NA(),MATCH($B804&amp;$C804,'Smelter Look-up'!$J:$J,0))</f>
        <v>#N/A</v>
      </c>
      <c r="X804" s="170">
        <f t="shared" ca="1" si="60"/>
        <v>0</v>
      </c>
      <c r="AB804" s="314" t="str">
        <f t="shared" si="62"/>
        <v/>
      </c>
    </row>
    <row r="805" spans="1:28" s="170" customFormat="1" ht="20.25">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61"/>
        <v/>
      </c>
      <c r="T805" s="155" t="str">
        <f ca="1">IF(B805="","",IF(ISERROR(MATCH($J805,SorP!$B$1:$B$6226,0)),"",INDIRECT("'SorP'!$A$"&amp;MATCH($S805&amp;$J805,SorP!C:C,0))))</f>
        <v/>
      </c>
      <c r="U805" s="168"/>
      <c r="V805" s="169" t="e">
        <f>IF(C805="",NA(),MATCH($B805&amp;$C805,'Smelter Look-up'!$J:$J,0))</f>
        <v>#N/A</v>
      </c>
      <c r="X805" s="170">
        <f t="shared" ca="1" si="60"/>
        <v>0</v>
      </c>
      <c r="AB805" s="314" t="str">
        <f t="shared" si="62"/>
        <v/>
      </c>
    </row>
    <row r="806" spans="1:28" s="170" customFormat="1" ht="20.25">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61"/>
        <v/>
      </c>
      <c r="T806" s="155" t="str">
        <f ca="1">IF(B806="","",IF(ISERROR(MATCH($J806,SorP!$B$1:$B$6226,0)),"",INDIRECT("'SorP'!$A$"&amp;MATCH($S806&amp;$J806,SorP!C:C,0))))</f>
        <v/>
      </c>
      <c r="U806" s="168"/>
      <c r="V806" s="169" t="e">
        <f>IF(C806="",NA(),MATCH($B806&amp;$C806,'Smelter Look-up'!$J:$J,0))</f>
        <v>#N/A</v>
      </c>
      <c r="X806" s="170">
        <f t="shared" ca="1" si="60"/>
        <v>0</v>
      </c>
      <c r="AB806" s="314" t="str">
        <f t="shared" si="62"/>
        <v/>
      </c>
    </row>
    <row r="807" spans="1:28" s="170" customFormat="1" ht="20.25">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61"/>
        <v/>
      </c>
      <c r="T807" s="155" t="str">
        <f ca="1">IF(B807="","",IF(ISERROR(MATCH($J807,SorP!$B$1:$B$6226,0)),"",INDIRECT("'SorP'!$A$"&amp;MATCH($S807&amp;$J807,SorP!C:C,0))))</f>
        <v/>
      </c>
      <c r="U807" s="168"/>
      <c r="V807" s="169" t="e">
        <f>IF(C807="",NA(),MATCH($B807&amp;$C807,'Smelter Look-up'!$J:$J,0))</f>
        <v>#N/A</v>
      </c>
      <c r="X807" s="170">
        <f t="shared" ca="1" si="60"/>
        <v>0</v>
      </c>
      <c r="AB807" s="314" t="str">
        <f t="shared" si="62"/>
        <v/>
      </c>
    </row>
    <row r="808" spans="1:28" s="170" customFormat="1" ht="20.25">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61"/>
        <v/>
      </c>
      <c r="T808" s="155" t="str">
        <f ca="1">IF(B808="","",IF(ISERROR(MATCH($J808,SorP!$B$1:$B$6226,0)),"",INDIRECT("'SorP'!$A$"&amp;MATCH($S808&amp;$J808,SorP!C:C,0))))</f>
        <v/>
      </c>
      <c r="U808" s="168"/>
      <c r="V808" s="169" t="e">
        <f>IF(C808="",NA(),MATCH($B808&amp;$C808,'Smelter Look-up'!$J:$J,0))</f>
        <v>#N/A</v>
      </c>
      <c r="X808" s="170">
        <f t="shared" ca="1" si="60"/>
        <v>0</v>
      </c>
      <c r="AB808" s="314" t="str">
        <f t="shared" si="62"/>
        <v/>
      </c>
    </row>
    <row r="809" spans="1:28" s="170" customFormat="1" ht="20.25">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61"/>
        <v/>
      </c>
      <c r="T809" s="155" t="str">
        <f ca="1">IF(B809="","",IF(ISERROR(MATCH($J809,SorP!$B$1:$B$6226,0)),"",INDIRECT("'SorP'!$A$"&amp;MATCH($S809&amp;$J809,SorP!C:C,0))))</f>
        <v/>
      </c>
      <c r="U809" s="168"/>
      <c r="V809" s="169" t="e">
        <f>IF(C809="",NA(),MATCH($B809&amp;$C809,'Smelter Look-up'!$J:$J,0))</f>
        <v>#N/A</v>
      </c>
      <c r="X809" s="170">
        <f t="shared" ca="1" si="60"/>
        <v>0</v>
      </c>
      <c r="AB809" s="314" t="str">
        <f t="shared" si="62"/>
        <v/>
      </c>
    </row>
    <row r="810" spans="1:28" s="170" customFormat="1" ht="20.25">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61"/>
        <v/>
      </c>
      <c r="T810" s="155" t="str">
        <f ca="1">IF(B810="","",IF(ISERROR(MATCH($J810,SorP!$B$1:$B$6226,0)),"",INDIRECT("'SorP'!$A$"&amp;MATCH($S810&amp;$J810,SorP!C:C,0))))</f>
        <v/>
      </c>
      <c r="U810" s="168"/>
      <c r="V810" s="169" t="e">
        <f>IF(C810="",NA(),MATCH($B810&amp;$C810,'Smelter Look-up'!$J:$J,0))</f>
        <v>#N/A</v>
      </c>
      <c r="X810" s="170">
        <f t="shared" ca="1" si="60"/>
        <v>0</v>
      </c>
      <c r="AB810" s="314" t="str">
        <f t="shared" si="62"/>
        <v/>
      </c>
    </row>
    <row r="811" spans="1:28" s="170" customFormat="1" ht="20.25">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61"/>
        <v/>
      </c>
      <c r="T811" s="155" t="str">
        <f ca="1">IF(B811="","",IF(ISERROR(MATCH($J811,SorP!$B$1:$B$6226,0)),"",INDIRECT("'SorP'!$A$"&amp;MATCH($S811&amp;$J811,SorP!C:C,0))))</f>
        <v/>
      </c>
      <c r="U811" s="168"/>
      <c r="V811" s="169" t="e">
        <f>IF(C811="",NA(),MATCH($B811&amp;$C811,'Smelter Look-up'!$J:$J,0))</f>
        <v>#N/A</v>
      </c>
      <c r="X811" s="170">
        <f t="shared" ca="1" si="60"/>
        <v>0</v>
      </c>
      <c r="AB811" s="314" t="str">
        <f t="shared" si="62"/>
        <v/>
      </c>
    </row>
    <row r="812" spans="1:28" s="170" customFormat="1" ht="20.25">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61"/>
        <v/>
      </c>
      <c r="T812" s="155" t="str">
        <f ca="1">IF(B812="","",IF(ISERROR(MATCH($J812,SorP!$B$1:$B$6226,0)),"",INDIRECT("'SorP'!$A$"&amp;MATCH($S812&amp;$J812,SorP!C:C,0))))</f>
        <v/>
      </c>
      <c r="U812" s="168"/>
      <c r="V812" s="169" t="e">
        <f>IF(C812="",NA(),MATCH($B812&amp;$C812,'Smelter Look-up'!$J:$J,0))</f>
        <v>#N/A</v>
      </c>
      <c r="X812" s="170">
        <f t="shared" ca="1" si="60"/>
        <v>0</v>
      </c>
      <c r="AB812" s="314" t="str">
        <f t="shared" si="62"/>
        <v/>
      </c>
    </row>
    <row r="813" spans="1:28" s="170" customFormat="1" ht="20.25">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61"/>
        <v/>
      </c>
      <c r="T813" s="155" t="str">
        <f ca="1">IF(B813="","",IF(ISERROR(MATCH($J813,SorP!$B$1:$B$6226,0)),"",INDIRECT("'SorP'!$A$"&amp;MATCH($S813&amp;$J813,SorP!C:C,0))))</f>
        <v/>
      </c>
      <c r="U813" s="168"/>
      <c r="V813" s="169" t="e">
        <f>IF(C813="",NA(),MATCH($B813&amp;$C813,'Smelter Look-up'!$J:$J,0))</f>
        <v>#N/A</v>
      </c>
      <c r="X813" s="170">
        <f t="shared" ca="1" si="60"/>
        <v>0</v>
      </c>
      <c r="AB813" s="314" t="str">
        <f t="shared" si="62"/>
        <v/>
      </c>
    </row>
    <row r="814" spans="1:28" s="170" customFormat="1" ht="20.25">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61"/>
        <v/>
      </c>
      <c r="T814" s="155" t="str">
        <f ca="1">IF(B814="","",IF(ISERROR(MATCH($J814,SorP!$B$1:$B$6226,0)),"",INDIRECT("'SorP'!$A$"&amp;MATCH($S814&amp;$J814,SorP!C:C,0))))</f>
        <v/>
      </c>
      <c r="U814" s="168"/>
      <c r="V814" s="169" t="e">
        <f>IF(C814="",NA(),MATCH($B814&amp;$C814,'Smelter Look-up'!$J:$J,0))</f>
        <v>#N/A</v>
      </c>
      <c r="X814" s="170">
        <f t="shared" ca="1" si="60"/>
        <v>0</v>
      </c>
      <c r="AB814" s="314" t="str">
        <f t="shared" si="62"/>
        <v/>
      </c>
    </row>
    <row r="815" spans="1:28" s="170" customFormat="1" ht="20.25">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61"/>
        <v/>
      </c>
      <c r="T815" s="155" t="str">
        <f ca="1">IF(B815="","",IF(ISERROR(MATCH($J815,SorP!$B$1:$B$6226,0)),"",INDIRECT("'SorP'!$A$"&amp;MATCH($S815&amp;$J815,SorP!C:C,0))))</f>
        <v/>
      </c>
      <c r="U815" s="168"/>
      <c r="V815" s="169" t="e">
        <f>IF(C815="",NA(),MATCH($B815&amp;$C815,'Smelter Look-up'!$J:$J,0))</f>
        <v>#N/A</v>
      </c>
      <c r="X815" s="170">
        <f t="shared" ca="1" si="60"/>
        <v>0</v>
      </c>
      <c r="AB815" s="314" t="str">
        <f t="shared" si="62"/>
        <v/>
      </c>
    </row>
    <row r="816" spans="1:28" s="170" customFormat="1" ht="20.25">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61"/>
        <v/>
      </c>
      <c r="T816" s="155" t="str">
        <f ca="1">IF(B816="","",IF(ISERROR(MATCH($J816,SorP!$B$1:$B$6226,0)),"",INDIRECT("'SorP'!$A$"&amp;MATCH($S816&amp;$J816,SorP!C:C,0))))</f>
        <v/>
      </c>
      <c r="U816" s="168"/>
      <c r="V816" s="169" t="e">
        <f>IF(C816="",NA(),MATCH($B816&amp;$C816,'Smelter Look-up'!$J:$J,0))</f>
        <v>#N/A</v>
      </c>
      <c r="X816" s="170">
        <f t="shared" ca="1" si="60"/>
        <v>0</v>
      </c>
      <c r="AB816" s="314" t="str">
        <f t="shared" si="62"/>
        <v/>
      </c>
    </row>
    <row r="817" spans="1:28" s="170" customFormat="1" ht="20.25">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61"/>
        <v/>
      </c>
      <c r="T817" s="155" t="str">
        <f ca="1">IF(B817="","",IF(ISERROR(MATCH($J817,SorP!$B$1:$B$6226,0)),"",INDIRECT("'SorP'!$A$"&amp;MATCH($S817&amp;$J817,SorP!C:C,0))))</f>
        <v/>
      </c>
      <c r="U817" s="168"/>
      <c r="V817" s="169" t="e">
        <f>IF(C817="",NA(),MATCH($B817&amp;$C817,'Smelter Look-up'!$J:$J,0))</f>
        <v>#N/A</v>
      </c>
      <c r="X817" s="170">
        <f t="shared" ca="1" si="60"/>
        <v>0</v>
      </c>
      <c r="AB817" s="314" t="str">
        <f t="shared" si="62"/>
        <v/>
      </c>
    </row>
    <row r="818" spans="1:28" s="170" customFormat="1" ht="20.25">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61"/>
        <v/>
      </c>
      <c r="T818" s="155" t="str">
        <f ca="1">IF(B818="","",IF(ISERROR(MATCH($J818,SorP!$B$1:$B$6226,0)),"",INDIRECT("'SorP'!$A$"&amp;MATCH($S818&amp;$J818,SorP!C:C,0))))</f>
        <v/>
      </c>
      <c r="U818" s="168"/>
      <c r="V818" s="169" t="e">
        <f>IF(C818="",NA(),MATCH($B818&amp;$C818,'Smelter Look-up'!$J:$J,0))</f>
        <v>#N/A</v>
      </c>
      <c r="X818" s="170">
        <f t="shared" ca="1" si="60"/>
        <v>0</v>
      </c>
      <c r="AB818" s="314" t="str">
        <f t="shared" si="62"/>
        <v/>
      </c>
    </row>
    <row r="819" spans="1:28" s="170" customFormat="1" ht="20.25">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61"/>
        <v/>
      </c>
      <c r="T819" s="155" t="str">
        <f ca="1">IF(B819="","",IF(ISERROR(MATCH($J819,SorP!$B$1:$B$6226,0)),"",INDIRECT("'SorP'!$A$"&amp;MATCH($S819&amp;$J819,SorP!C:C,0))))</f>
        <v/>
      </c>
      <c r="U819" s="168"/>
      <c r="V819" s="169" t="e">
        <f>IF(C819="",NA(),MATCH($B819&amp;$C819,'Smelter Look-up'!$J:$J,0))</f>
        <v>#N/A</v>
      </c>
      <c r="X819" s="170">
        <f t="shared" ca="1" si="60"/>
        <v>0</v>
      </c>
      <c r="AB819" s="314" t="str">
        <f t="shared" si="62"/>
        <v/>
      </c>
    </row>
    <row r="820" spans="1:28" s="170" customFormat="1" ht="20.25">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61"/>
        <v/>
      </c>
      <c r="T820" s="155" t="str">
        <f ca="1">IF(B820="","",IF(ISERROR(MATCH($J820,SorP!$B$1:$B$6226,0)),"",INDIRECT("'SorP'!$A$"&amp;MATCH($S820&amp;$J820,SorP!C:C,0))))</f>
        <v/>
      </c>
      <c r="U820" s="168"/>
      <c r="V820" s="169" t="e">
        <f>IF(C820="",NA(),MATCH($B820&amp;$C820,'Smelter Look-up'!$J:$J,0))</f>
        <v>#N/A</v>
      </c>
      <c r="X820" s="170">
        <f t="shared" ca="1" si="60"/>
        <v>0</v>
      </c>
      <c r="AB820" s="314" t="str">
        <f t="shared" si="62"/>
        <v/>
      </c>
    </row>
    <row r="821" spans="1:28" s="170" customFormat="1" ht="20.25">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61"/>
        <v/>
      </c>
      <c r="T821" s="155" t="str">
        <f ca="1">IF(B821="","",IF(ISERROR(MATCH($J821,SorP!$B$1:$B$6226,0)),"",INDIRECT("'SorP'!$A$"&amp;MATCH($S821&amp;$J821,SorP!C:C,0))))</f>
        <v/>
      </c>
      <c r="U821" s="168"/>
      <c r="V821" s="169" t="e">
        <f>IF(C821="",NA(),MATCH($B821&amp;$C821,'Smelter Look-up'!$J:$J,0))</f>
        <v>#N/A</v>
      </c>
      <c r="X821" s="170">
        <f t="shared" ca="1" si="60"/>
        <v>0</v>
      </c>
      <c r="AB821" s="314" t="str">
        <f t="shared" si="62"/>
        <v/>
      </c>
    </row>
    <row r="822" spans="1:28" s="170" customFormat="1" ht="20.25">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61"/>
        <v/>
      </c>
      <c r="T822" s="155" t="str">
        <f ca="1">IF(B822="","",IF(ISERROR(MATCH($J822,SorP!$B$1:$B$6226,0)),"",INDIRECT("'SorP'!$A$"&amp;MATCH($S822&amp;$J822,SorP!C:C,0))))</f>
        <v/>
      </c>
      <c r="U822" s="168"/>
      <c r="V822" s="169" t="e">
        <f>IF(C822="",NA(),MATCH($B822&amp;$C822,'Smelter Look-up'!$J:$J,0))</f>
        <v>#N/A</v>
      </c>
      <c r="X822" s="170">
        <f t="shared" ca="1" si="60"/>
        <v>0</v>
      </c>
      <c r="AB822" s="314" t="str">
        <f t="shared" si="62"/>
        <v/>
      </c>
    </row>
    <row r="823" spans="1:28" s="170" customFormat="1" ht="20.25">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61"/>
        <v/>
      </c>
      <c r="T823" s="155" t="str">
        <f ca="1">IF(B823="","",IF(ISERROR(MATCH($J823,SorP!$B$1:$B$6226,0)),"",INDIRECT("'SorP'!$A$"&amp;MATCH($S823&amp;$J823,SorP!C:C,0))))</f>
        <v/>
      </c>
      <c r="U823" s="168"/>
      <c r="V823" s="169" t="e">
        <f>IF(C823="",NA(),MATCH($B823&amp;$C823,'Smelter Look-up'!$J:$J,0))</f>
        <v>#N/A</v>
      </c>
      <c r="X823" s="170">
        <f t="shared" ca="1" si="60"/>
        <v>0</v>
      </c>
      <c r="AB823" s="314" t="str">
        <f t="shared" si="62"/>
        <v/>
      </c>
    </row>
    <row r="824" spans="1:28" s="170" customFormat="1" ht="20.25">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61"/>
        <v/>
      </c>
      <c r="T824" s="155" t="str">
        <f ca="1">IF(B824="","",IF(ISERROR(MATCH($J824,SorP!$B$1:$B$6226,0)),"",INDIRECT("'SorP'!$A$"&amp;MATCH($S824&amp;$J824,SorP!C:C,0))))</f>
        <v/>
      </c>
      <c r="U824" s="168"/>
      <c r="V824" s="169" t="e">
        <f>IF(C824="",NA(),MATCH($B824&amp;$C824,'Smelter Look-up'!$J:$J,0))</f>
        <v>#N/A</v>
      </c>
      <c r="X824" s="170">
        <f t="shared" ca="1" si="60"/>
        <v>0</v>
      </c>
      <c r="AB824" s="314" t="str">
        <f t="shared" si="62"/>
        <v/>
      </c>
    </row>
    <row r="825" spans="1:28" s="170" customFormat="1" ht="20.25">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61"/>
        <v/>
      </c>
      <c r="T825" s="155" t="str">
        <f ca="1">IF(B825="","",IF(ISERROR(MATCH($J825,SorP!$B$1:$B$6226,0)),"",INDIRECT("'SorP'!$A$"&amp;MATCH($S825&amp;$J825,SorP!C:C,0))))</f>
        <v/>
      </c>
      <c r="U825" s="168"/>
      <c r="V825" s="169" t="e">
        <f>IF(C825="",NA(),MATCH($B825&amp;$C825,'Smelter Look-up'!$J:$J,0))</f>
        <v>#N/A</v>
      </c>
      <c r="X825" s="170">
        <f t="shared" ca="1" si="60"/>
        <v>0</v>
      </c>
      <c r="AB825" s="314" t="str">
        <f t="shared" si="62"/>
        <v/>
      </c>
    </row>
    <row r="826" spans="1:28" s="170" customFormat="1" ht="20.25">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61"/>
        <v/>
      </c>
      <c r="T826" s="155" t="str">
        <f ca="1">IF(B826="","",IF(ISERROR(MATCH($J826,SorP!$B$1:$B$6226,0)),"",INDIRECT("'SorP'!$A$"&amp;MATCH($S826&amp;$J826,SorP!C:C,0))))</f>
        <v/>
      </c>
      <c r="U826" s="168"/>
      <c r="V826" s="169" t="e">
        <f>IF(C826="",NA(),MATCH($B826&amp;$C826,'Smelter Look-up'!$J:$J,0))</f>
        <v>#N/A</v>
      </c>
      <c r="X826" s="170">
        <f t="shared" ca="1" si="60"/>
        <v>0</v>
      </c>
      <c r="AB826" s="314" t="str">
        <f t="shared" si="62"/>
        <v/>
      </c>
    </row>
    <row r="827" spans="1:28" s="170" customFormat="1" ht="20.25">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61"/>
        <v/>
      </c>
      <c r="T827" s="155" t="str">
        <f ca="1">IF(B827="","",IF(ISERROR(MATCH($J827,SorP!$B$1:$B$6226,0)),"",INDIRECT("'SorP'!$A$"&amp;MATCH($S827&amp;$J827,SorP!C:C,0))))</f>
        <v/>
      </c>
      <c r="U827" s="168"/>
      <c r="V827" s="169" t="e">
        <f>IF(C827="",NA(),MATCH($B827&amp;$C827,'Smelter Look-up'!$J:$J,0))</f>
        <v>#N/A</v>
      </c>
      <c r="X827" s="170">
        <f t="shared" ref="X827:X890" ca="1" si="63">IF(AND(C827="Smelter not listed",OR(LEN(D827)=0,LEN(E827)=0)),1,0)</f>
        <v>0</v>
      </c>
      <c r="AB827" s="314" t="str">
        <f t="shared" si="62"/>
        <v/>
      </c>
    </row>
    <row r="828" spans="1:28" s="170" customFormat="1" ht="20.25">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ref="S828:S891" ca="1" si="64">IF(B828="","",IF(ISERROR(MATCH($E828,CL,0)),"Unknown",INDIRECT("'C'!$A$"&amp;MATCH($E828,CL,0)+1)))</f>
        <v/>
      </c>
      <c r="T828" s="155" t="str">
        <f ca="1">IF(B828="","",IF(ISERROR(MATCH($J828,SorP!$B$1:$B$6226,0)),"",INDIRECT("'SorP'!$A$"&amp;MATCH($S828&amp;$J828,SorP!C:C,0))))</f>
        <v/>
      </c>
      <c r="U828" s="168"/>
      <c r="V828" s="169" t="e">
        <f>IF(C828="",NA(),MATCH($B828&amp;$C828,'Smelter Look-up'!$J:$J,0))</f>
        <v>#N/A</v>
      </c>
      <c r="X828" s="170">
        <f t="shared" ca="1" si="63"/>
        <v>0</v>
      </c>
      <c r="AB828" s="314" t="str">
        <f t="shared" si="62"/>
        <v/>
      </c>
    </row>
    <row r="829" spans="1:28" s="170" customFormat="1" ht="20.25">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64"/>
        <v/>
      </c>
      <c r="T829" s="155" t="str">
        <f ca="1">IF(B829="","",IF(ISERROR(MATCH($J829,SorP!$B$1:$B$6226,0)),"",INDIRECT("'SorP'!$A$"&amp;MATCH($S829&amp;$J829,SorP!C:C,0))))</f>
        <v/>
      </c>
      <c r="U829" s="168"/>
      <c r="V829" s="169" t="e">
        <f>IF(C829="",NA(),MATCH($B829&amp;$C829,'Smelter Look-up'!$J:$J,0))</f>
        <v>#N/A</v>
      </c>
      <c r="X829" s="170">
        <f t="shared" ca="1" si="63"/>
        <v>0</v>
      </c>
      <c r="AB829" s="314" t="str">
        <f t="shared" si="62"/>
        <v/>
      </c>
    </row>
    <row r="830" spans="1:28" s="170" customFormat="1" ht="20.25">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64"/>
        <v/>
      </c>
      <c r="T830" s="155" t="str">
        <f ca="1">IF(B830="","",IF(ISERROR(MATCH($J830,SorP!$B$1:$B$6226,0)),"",INDIRECT("'SorP'!$A$"&amp;MATCH($S830&amp;$J830,SorP!C:C,0))))</f>
        <v/>
      </c>
      <c r="U830" s="168"/>
      <c r="V830" s="169" t="e">
        <f>IF(C830="",NA(),MATCH($B830&amp;$C830,'Smelter Look-up'!$J:$J,0))</f>
        <v>#N/A</v>
      </c>
      <c r="X830" s="170">
        <f t="shared" ca="1" si="63"/>
        <v>0</v>
      </c>
      <c r="AB830" s="314" t="str">
        <f t="shared" si="62"/>
        <v/>
      </c>
    </row>
    <row r="831" spans="1:28" s="170" customFormat="1" ht="20.25">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64"/>
        <v/>
      </c>
      <c r="T831" s="155" t="str">
        <f ca="1">IF(B831="","",IF(ISERROR(MATCH($J831,SorP!$B$1:$B$6226,0)),"",INDIRECT("'SorP'!$A$"&amp;MATCH($S831&amp;$J831,SorP!C:C,0))))</f>
        <v/>
      </c>
      <c r="U831" s="168"/>
      <c r="V831" s="169" t="e">
        <f>IF(C831="",NA(),MATCH($B831&amp;$C831,'Smelter Look-up'!$J:$J,0))</f>
        <v>#N/A</v>
      </c>
      <c r="X831" s="170">
        <f t="shared" ca="1" si="63"/>
        <v>0</v>
      </c>
      <c r="AB831" s="314" t="str">
        <f t="shared" si="62"/>
        <v/>
      </c>
    </row>
    <row r="832" spans="1:28" s="170" customFormat="1" ht="20.25">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ca="1" si="64"/>
        <v/>
      </c>
      <c r="T832" s="155" t="str">
        <f ca="1">IF(B832="","",IF(ISERROR(MATCH($J832,SorP!$B$1:$B$6226,0)),"",INDIRECT("'SorP'!$A$"&amp;MATCH($S832&amp;$J832,SorP!C:C,0))))</f>
        <v/>
      </c>
      <c r="U832" s="168"/>
      <c r="V832" s="169" t="e">
        <f>IF(C832="",NA(),MATCH($B832&amp;$C832,'Smelter Look-up'!$J:$J,0))</f>
        <v>#N/A</v>
      </c>
      <c r="X832" s="170">
        <f t="shared" ca="1" si="63"/>
        <v>0</v>
      </c>
      <c r="AB832" s="314" t="str">
        <f t="shared" si="62"/>
        <v/>
      </c>
    </row>
    <row r="833" spans="1:28" s="170" customFormat="1" ht="20.25">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64"/>
        <v/>
      </c>
      <c r="T833" s="155" t="str">
        <f ca="1">IF(B833="","",IF(ISERROR(MATCH($J833,SorP!$B$1:$B$6226,0)),"",INDIRECT("'SorP'!$A$"&amp;MATCH($S833&amp;$J833,SorP!C:C,0))))</f>
        <v/>
      </c>
      <c r="U833" s="168"/>
      <c r="V833" s="169" t="e">
        <f>IF(C833="",NA(),MATCH($B833&amp;$C833,'Smelter Look-up'!$J:$J,0))</f>
        <v>#N/A</v>
      </c>
      <c r="X833" s="170">
        <f t="shared" ca="1" si="63"/>
        <v>0</v>
      </c>
      <c r="AB833" s="314" t="str">
        <f t="shared" si="62"/>
        <v/>
      </c>
    </row>
    <row r="834" spans="1:28" s="170" customFormat="1" ht="20.25">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64"/>
        <v/>
      </c>
      <c r="T834" s="155" t="str">
        <f ca="1">IF(B834="","",IF(ISERROR(MATCH($J834,SorP!$B$1:$B$6226,0)),"",INDIRECT("'SorP'!$A$"&amp;MATCH($S834&amp;$J834,SorP!C:C,0))))</f>
        <v/>
      </c>
      <c r="U834" s="168"/>
      <c r="V834" s="169" t="e">
        <f>IF(C834="",NA(),MATCH($B834&amp;$C834,'Smelter Look-up'!$J:$J,0))</f>
        <v>#N/A</v>
      </c>
      <c r="X834" s="170">
        <f t="shared" ca="1" si="63"/>
        <v>0</v>
      </c>
      <c r="AB834" s="314" t="str">
        <f t="shared" ref="AB834:AB897" si="65">IF(C834="","",B834)</f>
        <v/>
      </c>
    </row>
    <row r="835" spans="1:28" s="170" customFormat="1" ht="20.25">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64"/>
        <v/>
      </c>
      <c r="T835" s="155" t="str">
        <f ca="1">IF(B835="","",IF(ISERROR(MATCH($J835,SorP!$B$1:$B$6226,0)),"",INDIRECT("'SorP'!$A$"&amp;MATCH($S835&amp;$J835,SorP!C:C,0))))</f>
        <v/>
      </c>
      <c r="U835" s="168"/>
      <c r="V835" s="169" t="e">
        <f>IF(C835="",NA(),MATCH($B835&amp;$C835,'Smelter Look-up'!$J:$J,0))</f>
        <v>#N/A</v>
      </c>
      <c r="X835" s="170">
        <f t="shared" ca="1" si="63"/>
        <v>0</v>
      </c>
      <c r="AB835" s="314" t="str">
        <f t="shared" si="65"/>
        <v/>
      </c>
    </row>
    <row r="836" spans="1:28" s="170" customFormat="1" ht="20.25">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64"/>
        <v/>
      </c>
      <c r="T836" s="155" t="str">
        <f ca="1">IF(B836="","",IF(ISERROR(MATCH($J836,SorP!$B$1:$B$6226,0)),"",INDIRECT("'SorP'!$A$"&amp;MATCH($S836&amp;$J836,SorP!C:C,0))))</f>
        <v/>
      </c>
      <c r="U836" s="168"/>
      <c r="V836" s="169" t="e">
        <f>IF(C836="",NA(),MATCH($B836&amp;$C836,'Smelter Look-up'!$J:$J,0))</f>
        <v>#N/A</v>
      </c>
      <c r="X836" s="170">
        <f t="shared" ca="1" si="63"/>
        <v>0</v>
      </c>
      <c r="AB836" s="314" t="str">
        <f t="shared" si="65"/>
        <v/>
      </c>
    </row>
    <row r="837" spans="1:28" s="170" customFormat="1" ht="20.25">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64"/>
        <v/>
      </c>
      <c r="T837" s="155" t="str">
        <f ca="1">IF(B837="","",IF(ISERROR(MATCH($J837,SorP!$B$1:$B$6226,0)),"",INDIRECT("'SorP'!$A$"&amp;MATCH($S837&amp;$J837,SorP!C:C,0))))</f>
        <v/>
      </c>
      <c r="U837" s="168"/>
      <c r="V837" s="169" t="e">
        <f>IF(C837="",NA(),MATCH($B837&amp;$C837,'Smelter Look-up'!$J:$J,0))</f>
        <v>#N/A</v>
      </c>
      <c r="X837" s="170">
        <f t="shared" ca="1" si="63"/>
        <v>0</v>
      </c>
      <c r="AB837" s="314" t="str">
        <f t="shared" si="65"/>
        <v/>
      </c>
    </row>
    <row r="838" spans="1:28" s="170" customFormat="1" ht="20.25">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64"/>
        <v/>
      </c>
      <c r="T838" s="155" t="str">
        <f ca="1">IF(B838="","",IF(ISERROR(MATCH($J838,SorP!$B$1:$B$6226,0)),"",INDIRECT("'SorP'!$A$"&amp;MATCH($S838&amp;$J838,SorP!C:C,0))))</f>
        <v/>
      </c>
      <c r="U838" s="168"/>
      <c r="V838" s="169" t="e">
        <f>IF(C838="",NA(),MATCH($B838&amp;$C838,'Smelter Look-up'!$J:$J,0))</f>
        <v>#N/A</v>
      </c>
      <c r="X838" s="170">
        <f t="shared" ca="1" si="63"/>
        <v>0</v>
      </c>
      <c r="AB838" s="314" t="str">
        <f t="shared" si="65"/>
        <v/>
      </c>
    </row>
    <row r="839" spans="1:28" s="170" customFormat="1" ht="20.25">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64"/>
        <v/>
      </c>
      <c r="T839" s="155" t="str">
        <f ca="1">IF(B839="","",IF(ISERROR(MATCH($J839,SorP!$B$1:$B$6226,0)),"",INDIRECT("'SorP'!$A$"&amp;MATCH($S839&amp;$J839,SorP!C:C,0))))</f>
        <v/>
      </c>
      <c r="U839" s="168"/>
      <c r="V839" s="169" t="e">
        <f>IF(C839="",NA(),MATCH($B839&amp;$C839,'Smelter Look-up'!$J:$J,0))</f>
        <v>#N/A</v>
      </c>
      <c r="X839" s="170">
        <f t="shared" ca="1" si="63"/>
        <v>0</v>
      </c>
      <c r="AB839" s="314" t="str">
        <f t="shared" si="65"/>
        <v/>
      </c>
    </row>
    <row r="840" spans="1:28" s="170" customFormat="1" ht="20.25">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64"/>
        <v/>
      </c>
      <c r="T840" s="155" t="str">
        <f ca="1">IF(B840="","",IF(ISERROR(MATCH($J840,SorP!$B$1:$B$6226,0)),"",INDIRECT("'SorP'!$A$"&amp;MATCH($S840&amp;$J840,SorP!C:C,0))))</f>
        <v/>
      </c>
      <c r="U840" s="168"/>
      <c r="V840" s="169" t="e">
        <f>IF(C840="",NA(),MATCH($B840&amp;$C840,'Smelter Look-up'!$J:$J,0))</f>
        <v>#N/A</v>
      </c>
      <c r="X840" s="170">
        <f t="shared" ca="1" si="63"/>
        <v>0</v>
      </c>
      <c r="AB840" s="314" t="str">
        <f t="shared" si="65"/>
        <v/>
      </c>
    </row>
    <row r="841" spans="1:28" s="170" customFormat="1" ht="20.25">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64"/>
        <v/>
      </c>
      <c r="T841" s="155" t="str">
        <f ca="1">IF(B841="","",IF(ISERROR(MATCH($J841,SorP!$B$1:$B$6226,0)),"",INDIRECT("'SorP'!$A$"&amp;MATCH($S841&amp;$J841,SorP!C:C,0))))</f>
        <v/>
      </c>
      <c r="U841" s="168"/>
      <c r="V841" s="169" t="e">
        <f>IF(C841="",NA(),MATCH($B841&amp;$C841,'Smelter Look-up'!$J:$J,0))</f>
        <v>#N/A</v>
      </c>
      <c r="X841" s="170">
        <f t="shared" ca="1" si="63"/>
        <v>0</v>
      </c>
      <c r="AB841" s="314" t="str">
        <f t="shared" si="65"/>
        <v/>
      </c>
    </row>
    <row r="842" spans="1:28" s="170" customFormat="1" ht="20.25">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64"/>
        <v/>
      </c>
      <c r="T842" s="155" t="str">
        <f ca="1">IF(B842="","",IF(ISERROR(MATCH($J842,SorP!$B$1:$B$6226,0)),"",INDIRECT("'SorP'!$A$"&amp;MATCH($S842&amp;$J842,SorP!C:C,0))))</f>
        <v/>
      </c>
      <c r="U842" s="168"/>
      <c r="V842" s="169" t="e">
        <f>IF(C842="",NA(),MATCH($B842&amp;$C842,'Smelter Look-up'!$J:$J,0))</f>
        <v>#N/A</v>
      </c>
      <c r="X842" s="170">
        <f t="shared" ca="1" si="63"/>
        <v>0</v>
      </c>
      <c r="AB842" s="314" t="str">
        <f t="shared" si="65"/>
        <v/>
      </c>
    </row>
    <row r="843" spans="1:28" s="170" customFormat="1" ht="20.25">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64"/>
        <v/>
      </c>
      <c r="T843" s="155" t="str">
        <f ca="1">IF(B843="","",IF(ISERROR(MATCH($J843,SorP!$B$1:$B$6226,0)),"",INDIRECT("'SorP'!$A$"&amp;MATCH($S843&amp;$J843,SorP!C:C,0))))</f>
        <v/>
      </c>
      <c r="U843" s="168"/>
      <c r="V843" s="169" t="e">
        <f>IF(C843="",NA(),MATCH($B843&amp;$C843,'Smelter Look-up'!$J:$J,0))</f>
        <v>#N/A</v>
      </c>
      <c r="X843" s="170">
        <f t="shared" ca="1" si="63"/>
        <v>0</v>
      </c>
      <c r="AB843" s="314" t="str">
        <f t="shared" si="65"/>
        <v/>
      </c>
    </row>
    <row r="844" spans="1:28" s="170" customFormat="1" ht="20.25">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64"/>
        <v/>
      </c>
      <c r="T844" s="155" t="str">
        <f ca="1">IF(B844="","",IF(ISERROR(MATCH($J844,SorP!$B$1:$B$6226,0)),"",INDIRECT("'SorP'!$A$"&amp;MATCH($S844&amp;$J844,SorP!C:C,0))))</f>
        <v/>
      </c>
      <c r="U844" s="168"/>
      <c r="V844" s="169" t="e">
        <f>IF(C844="",NA(),MATCH($B844&amp;$C844,'Smelter Look-up'!$J:$J,0))</f>
        <v>#N/A</v>
      </c>
      <c r="X844" s="170">
        <f t="shared" ca="1" si="63"/>
        <v>0</v>
      </c>
      <c r="AB844" s="314" t="str">
        <f t="shared" si="65"/>
        <v/>
      </c>
    </row>
    <row r="845" spans="1:28" s="170" customFormat="1" ht="20.25">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64"/>
        <v/>
      </c>
      <c r="T845" s="155" t="str">
        <f ca="1">IF(B845="","",IF(ISERROR(MATCH($J845,SorP!$B$1:$B$6226,0)),"",INDIRECT("'SorP'!$A$"&amp;MATCH($S845&amp;$J845,SorP!C:C,0))))</f>
        <v/>
      </c>
      <c r="U845" s="168"/>
      <c r="V845" s="169" t="e">
        <f>IF(C845="",NA(),MATCH($B845&amp;$C845,'Smelter Look-up'!$J:$J,0))</f>
        <v>#N/A</v>
      </c>
      <c r="X845" s="170">
        <f t="shared" ca="1" si="63"/>
        <v>0</v>
      </c>
      <c r="AB845" s="314" t="str">
        <f t="shared" si="65"/>
        <v/>
      </c>
    </row>
    <row r="846" spans="1:28" s="170" customFormat="1" ht="20.25">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64"/>
        <v/>
      </c>
      <c r="T846" s="155" t="str">
        <f ca="1">IF(B846="","",IF(ISERROR(MATCH($J846,SorP!$B$1:$B$6226,0)),"",INDIRECT("'SorP'!$A$"&amp;MATCH($S846&amp;$J846,SorP!C:C,0))))</f>
        <v/>
      </c>
      <c r="U846" s="168"/>
      <c r="V846" s="169" t="e">
        <f>IF(C846="",NA(),MATCH($B846&amp;$C846,'Smelter Look-up'!$J:$J,0))</f>
        <v>#N/A</v>
      </c>
      <c r="X846" s="170">
        <f t="shared" ca="1" si="63"/>
        <v>0</v>
      </c>
      <c r="AB846" s="314" t="str">
        <f t="shared" si="65"/>
        <v/>
      </c>
    </row>
    <row r="847" spans="1:28" s="170" customFormat="1" ht="20.25">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64"/>
        <v/>
      </c>
      <c r="T847" s="155" t="str">
        <f ca="1">IF(B847="","",IF(ISERROR(MATCH($J847,SorP!$B$1:$B$6226,0)),"",INDIRECT("'SorP'!$A$"&amp;MATCH($S847&amp;$J847,SorP!C:C,0))))</f>
        <v/>
      </c>
      <c r="U847" s="168"/>
      <c r="V847" s="169" t="e">
        <f>IF(C847="",NA(),MATCH($B847&amp;$C847,'Smelter Look-up'!$J:$J,0))</f>
        <v>#N/A</v>
      </c>
      <c r="X847" s="170">
        <f t="shared" ca="1" si="63"/>
        <v>0</v>
      </c>
      <c r="AB847" s="314" t="str">
        <f t="shared" si="65"/>
        <v/>
      </c>
    </row>
    <row r="848" spans="1:28" s="170" customFormat="1" ht="20.25">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64"/>
        <v/>
      </c>
      <c r="T848" s="155" t="str">
        <f ca="1">IF(B848="","",IF(ISERROR(MATCH($J848,SorP!$B$1:$B$6226,0)),"",INDIRECT("'SorP'!$A$"&amp;MATCH($S848&amp;$J848,SorP!C:C,0))))</f>
        <v/>
      </c>
      <c r="U848" s="168"/>
      <c r="V848" s="169" t="e">
        <f>IF(C848="",NA(),MATCH($B848&amp;$C848,'Smelter Look-up'!$J:$J,0))</f>
        <v>#N/A</v>
      </c>
      <c r="X848" s="170">
        <f t="shared" ca="1" si="63"/>
        <v>0</v>
      </c>
      <c r="AB848" s="314" t="str">
        <f t="shared" si="65"/>
        <v/>
      </c>
    </row>
    <row r="849" spans="1:28" s="170" customFormat="1" ht="20.25">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64"/>
        <v/>
      </c>
      <c r="T849" s="155" t="str">
        <f ca="1">IF(B849="","",IF(ISERROR(MATCH($J849,SorP!$B$1:$B$6226,0)),"",INDIRECT("'SorP'!$A$"&amp;MATCH($S849&amp;$J849,SorP!C:C,0))))</f>
        <v/>
      </c>
      <c r="U849" s="168"/>
      <c r="V849" s="169" t="e">
        <f>IF(C849="",NA(),MATCH($B849&amp;$C849,'Smelter Look-up'!$J:$J,0))</f>
        <v>#N/A</v>
      </c>
      <c r="X849" s="170">
        <f t="shared" ca="1" si="63"/>
        <v>0</v>
      </c>
      <c r="AB849" s="314" t="str">
        <f t="shared" si="65"/>
        <v/>
      </c>
    </row>
    <row r="850" spans="1:28" s="170" customFormat="1" ht="20.25">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64"/>
        <v/>
      </c>
      <c r="T850" s="155" t="str">
        <f ca="1">IF(B850="","",IF(ISERROR(MATCH($J850,SorP!$B$1:$B$6226,0)),"",INDIRECT("'SorP'!$A$"&amp;MATCH($S850&amp;$J850,SorP!C:C,0))))</f>
        <v/>
      </c>
      <c r="U850" s="168"/>
      <c r="V850" s="169" t="e">
        <f>IF(C850="",NA(),MATCH($B850&amp;$C850,'Smelter Look-up'!$J:$J,0))</f>
        <v>#N/A</v>
      </c>
      <c r="X850" s="170">
        <f t="shared" ca="1" si="63"/>
        <v>0</v>
      </c>
      <c r="AB850" s="314" t="str">
        <f t="shared" si="65"/>
        <v/>
      </c>
    </row>
    <row r="851" spans="1:28" s="170" customFormat="1" ht="20.25">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64"/>
        <v/>
      </c>
      <c r="T851" s="155" t="str">
        <f ca="1">IF(B851="","",IF(ISERROR(MATCH($J851,SorP!$B$1:$B$6226,0)),"",INDIRECT("'SorP'!$A$"&amp;MATCH($S851&amp;$J851,SorP!C:C,0))))</f>
        <v/>
      </c>
      <c r="U851" s="168"/>
      <c r="V851" s="169" t="e">
        <f>IF(C851="",NA(),MATCH($B851&amp;$C851,'Smelter Look-up'!$J:$J,0))</f>
        <v>#N/A</v>
      </c>
      <c r="X851" s="170">
        <f t="shared" ca="1" si="63"/>
        <v>0</v>
      </c>
      <c r="AB851" s="314" t="str">
        <f t="shared" si="65"/>
        <v/>
      </c>
    </row>
    <row r="852" spans="1:28" s="170" customFormat="1" ht="20.25">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64"/>
        <v/>
      </c>
      <c r="T852" s="155" t="str">
        <f ca="1">IF(B852="","",IF(ISERROR(MATCH($J852,SorP!$B$1:$B$6226,0)),"",INDIRECT("'SorP'!$A$"&amp;MATCH($S852&amp;$J852,SorP!C:C,0))))</f>
        <v/>
      </c>
      <c r="U852" s="168"/>
      <c r="V852" s="169" t="e">
        <f>IF(C852="",NA(),MATCH($B852&amp;$C852,'Smelter Look-up'!$J:$J,0))</f>
        <v>#N/A</v>
      </c>
      <c r="X852" s="170">
        <f t="shared" ca="1" si="63"/>
        <v>0</v>
      </c>
      <c r="AB852" s="314" t="str">
        <f t="shared" si="65"/>
        <v/>
      </c>
    </row>
    <row r="853" spans="1:28" s="170" customFormat="1" ht="20.25">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64"/>
        <v/>
      </c>
      <c r="T853" s="155" t="str">
        <f ca="1">IF(B853="","",IF(ISERROR(MATCH($J853,SorP!$B$1:$B$6226,0)),"",INDIRECT("'SorP'!$A$"&amp;MATCH($S853&amp;$J853,SorP!C:C,0))))</f>
        <v/>
      </c>
      <c r="U853" s="168"/>
      <c r="V853" s="169" t="e">
        <f>IF(C853="",NA(),MATCH($B853&amp;$C853,'Smelter Look-up'!$J:$J,0))</f>
        <v>#N/A</v>
      </c>
      <c r="X853" s="170">
        <f t="shared" ca="1" si="63"/>
        <v>0</v>
      </c>
      <c r="AB853" s="314" t="str">
        <f t="shared" si="65"/>
        <v/>
      </c>
    </row>
    <row r="854" spans="1:28" s="170" customFormat="1" ht="20.25">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64"/>
        <v/>
      </c>
      <c r="T854" s="155" t="str">
        <f ca="1">IF(B854="","",IF(ISERROR(MATCH($J854,SorP!$B$1:$B$6226,0)),"",INDIRECT("'SorP'!$A$"&amp;MATCH($S854&amp;$J854,SorP!C:C,0))))</f>
        <v/>
      </c>
      <c r="U854" s="168"/>
      <c r="V854" s="169" t="e">
        <f>IF(C854="",NA(),MATCH($B854&amp;$C854,'Smelter Look-up'!$J:$J,0))</f>
        <v>#N/A</v>
      </c>
      <c r="X854" s="170">
        <f t="shared" ca="1" si="63"/>
        <v>0</v>
      </c>
      <c r="AB854" s="314" t="str">
        <f t="shared" si="65"/>
        <v/>
      </c>
    </row>
    <row r="855" spans="1:28" s="170" customFormat="1" ht="20.25">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64"/>
        <v/>
      </c>
      <c r="T855" s="155" t="str">
        <f ca="1">IF(B855="","",IF(ISERROR(MATCH($J855,SorP!$B$1:$B$6226,0)),"",INDIRECT("'SorP'!$A$"&amp;MATCH($S855&amp;$J855,SorP!C:C,0))))</f>
        <v/>
      </c>
      <c r="U855" s="168"/>
      <c r="V855" s="169" t="e">
        <f>IF(C855="",NA(),MATCH($B855&amp;$C855,'Smelter Look-up'!$J:$J,0))</f>
        <v>#N/A</v>
      </c>
      <c r="X855" s="170">
        <f t="shared" ca="1" si="63"/>
        <v>0</v>
      </c>
      <c r="AB855" s="314" t="str">
        <f t="shared" si="65"/>
        <v/>
      </c>
    </row>
    <row r="856" spans="1:28" s="170" customFormat="1" ht="20.25">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64"/>
        <v/>
      </c>
      <c r="T856" s="155" t="str">
        <f ca="1">IF(B856="","",IF(ISERROR(MATCH($J856,SorP!$B$1:$B$6226,0)),"",INDIRECT("'SorP'!$A$"&amp;MATCH($S856&amp;$J856,SorP!C:C,0))))</f>
        <v/>
      </c>
      <c r="U856" s="168"/>
      <c r="V856" s="169" t="e">
        <f>IF(C856="",NA(),MATCH($B856&amp;$C856,'Smelter Look-up'!$J:$J,0))</f>
        <v>#N/A</v>
      </c>
      <c r="X856" s="170">
        <f t="shared" ca="1" si="63"/>
        <v>0</v>
      </c>
      <c r="AB856" s="314" t="str">
        <f t="shared" si="65"/>
        <v/>
      </c>
    </row>
    <row r="857" spans="1:28" s="170" customFormat="1" ht="20.25">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64"/>
        <v/>
      </c>
      <c r="T857" s="155" t="str">
        <f ca="1">IF(B857="","",IF(ISERROR(MATCH($J857,SorP!$B$1:$B$6226,0)),"",INDIRECT("'SorP'!$A$"&amp;MATCH($S857&amp;$J857,SorP!C:C,0))))</f>
        <v/>
      </c>
      <c r="U857" s="168"/>
      <c r="V857" s="169" t="e">
        <f>IF(C857="",NA(),MATCH($B857&amp;$C857,'Smelter Look-up'!$J:$J,0))</f>
        <v>#N/A</v>
      </c>
      <c r="X857" s="170">
        <f t="shared" ca="1" si="63"/>
        <v>0</v>
      </c>
      <c r="AB857" s="314" t="str">
        <f t="shared" si="65"/>
        <v/>
      </c>
    </row>
    <row r="858" spans="1:28" s="170" customFormat="1" ht="20.25">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64"/>
        <v/>
      </c>
      <c r="T858" s="155" t="str">
        <f ca="1">IF(B858="","",IF(ISERROR(MATCH($J858,SorP!$B$1:$B$6226,0)),"",INDIRECT("'SorP'!$A$"&amp;MATCH($S858&amp;$J858,SorP!C:C,0))))</f>
        <v/>
      </c>
      <c r="U858" s="168"/>
      <c r="V858" s="169" t="e">
        <f>IF(C858="",NA(),MATCH($B858&amp;$C858,'Smelter Look-up'!$J:$J,0))</f>
        <v>#N/A</v>
      </c>
      <c r="X858" s="170">
        <f t="shared" ca="1" si="63"/>
        <v>0</v>
      </c>
      <c r="AB858" s="314" t="str">
        <f t="shared" si="65"/>
        <v/>
      </c>
    </row>
    <row r="859" spans="1:28" s="170" customFormat="1" ht="20.25">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64"/>
        <v/>
      </c>
      <c r="T859" s="155" t="str">
        <f ca="1">IF(B859="","",IF(ISERROR(MATCH($J859,SorP!$B$1:$B$6226,0)),"",INDIRECT("'SorP'!$A$"&amp;MATCH($S859&amp;$J859,SorP!C:C,0))))</f>
        <v/>
      </c>
      <c r="U859" s="168"/>
      <c r="V859" s="169" t="e">
        <f>IF(C859="",NA(),MATCH($B859&amp;$C859,'Smelter Look-up'!$J:$J,0))</f>
        <v>#N/A</v>
      </c>
      <c r="X859" s="170">
        <f t="shared" ca="1" si="63"/>
        <v>0</v>
      </c>
      <c r="AB859" s="314" t="str">
        <f t="shared" si="65"/>
        <v/>
      </c>
    </row>
    <row r="860" spans="1:28" s="170" customFormat="1" ht="20.25">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64"/>
        <v/>
      </c>
      <c r="T860" s="155" t="str">
        <f ca="1">IF(B860="","",IF(ISERROR(MATCH($J860,SorP!$B$1:$B$6226,0)),"",INDIRECT("'SorP'!$A$"&amp;MATCH($S860&amp;$J860,SorP!C:C,0))))</f>
        <v/>
      </c>
      <c r="U860" s="168"/>
      <c r="V860" s="169" t="e">
        <f>IF(C860="",NA(),MATCH($B860&amp;$C860,'Smelter Look-up'!$J:$J,0))</f>
        <v>#N/A</v>
      </c>
      <c r="X860" s="170">
        <f t="shared" ca="1" si="63"/>
        <v>0</v>
      </c>
      <c r="AB860" s="314" t="str">
        <f t="shared" si="65"/>
        <v/>
      </c>
    </row>
    <row r="861" spans="1:28" s="170" customFormat="1" ht="20.25">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64"/>
        <v/>
      </c>
      <c r="T861" s="155" t="str">
        <f ca="1">IF(B861="","",IF(ISERROR(MATCH($J861,SorP!$B$1:$B$6226,0)),"",INDIRECT("'SorP'!$A$"&amp;MATCH($S861&amp;$J861,SorP!C:C,0))))</f>
        <v/>
      </c>
      <c r="U861" s="168"/>
      <c r="V861" s="169" t="e">
        <f>IF(C861="",NA(),MATCH($B861&amp;$C861,'Smelter Look-up'!$J:$J,0))</f>
        <v>#N/A</v>
      </c>
      <c r="X861" s="170">
        <f t="shared" ca="1" si="63"/>
        <v>0</v>
      </c>
      <c r="AB861" s="314" t="str">
        <f t="shared" si="65"/>
        <v/>
      </c>
    </row>
    <row r="862" spans="1:28" s="170" customFormat="1" ht="20.25">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64"/>
        <v/>
      </c>
      <c r="T862" s="155" t="str">
        <f ca="1">IF(B862="","",IF(ISERROR(MATCH($J862,SorP!$B$1:$B$6226,0)),"",INDIRECT("'SorP'!$A$"&amp;MATCH($S862&amp;$J862,SorP!C:C,0))))</f>
        <v/>
      </c>
      <c r="U862" s="168"/>
      <c r="V862" s="169" t="e">
        <f>IF(C862="",NA(),MATCH($B862&amp;$C862,'Smelter Look-up'!$J:$J,0))</f>
        <v>#N/A</v>
      </c>
      <c r="X862" s="170">
        <f t="shared" ca="1" si="63"/>
        <v>0</v>
      </c>
      <c r="AB862" s="314" t="str">
        <f t="shared" si="65"/>
        <v/>
      </c>
    </row>
    <row r="863" spans="1:28" s="170" customFormat="1" ht="20.25">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64"/>
        <v/>
      </c>
      <c r="T863" s="155" t="str">
        <f ca="1">IF(B863="","",IF(ISERROR(MATCH($J863,SorP!$B$1:$B$6226,0)),"",INDIRECT("'SorP'!$A$"&amp;MATCH($S863&amp;$J863,SorP!C:C,0))))</f>
        <v/>
      </c>
      <c r="U863" s="168"/>
      <c r="V863" s="169" t="e">
        <f>IF(C863="",NA(),MATCH($B863&amp;$C863,'Smelter Look-up'!$J:$J,0))</f>
        <v>#N/A</v>
      </c>
      <c r="X863" s="170">
        <f t="shared" ca="1" si="63"/>
        <v>0</v>
      </c>
      <c r="AB863" s="314" t="str">
        <f t="shared" si="65"/>
        <v/>
      </c>
    </row>
    <row r="864" spans="1:28" s="170" customFormat="1" ht="20.25">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64"/>
        <v/>
      </c>
      <c r="T864" s="155" t="str">
        <f ca="1">IF(B864="","",IF(ISERROR(MATCH($J864,SorP!$B$1:$B$6226,0)),"",INDIRECT("'SorP'!$A$"&amp;MATCH($S864&amp;$J864,SorP!C:C,0))))</f>
        <v/>
      </c>
      <c r="U864" s="168"/>
      <c r="V864" s="169" t="e">
        <f>IF(C864="",NA(),MATCH($B864&amp;$C864,'Smelter Look-up'!$J:$J,0))</f>
        <v>#N/A</v>
      </c>
      <c r="X864" s="170">
        <f t="shared" ca="1" si="63"/>
        <v>0</v>
      </c>
      <c r="AB864" s="314" t="str">
        <f t="shared" si="65"/>
        <v/>
      </c>
    </row>
    <row r="865" spans="1:28" s="170" customFormat="1" ht="20.25">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64"/>
        <v/>
      </c>
      <c r="T865" s="155" t="str">
        <f ca="1">IF(B865="","",IF(ISERROR(MATCH($J865,SorP!$B$1:$B$6226,0)),"",INDIRECT("'SorP'!$A$"&amp;MATCH($S865&amp;$J865,SorP!C:C,0))))</f>
        <v/>
      </c>
      <c r="U865" s="168"/>
      <c r="V865" s="169" t="e">
        <f>IF(C865="",NA(),MATCH($B865&amp;$C865,'Smelter Look-up'!$J:$J,0))</f>
        <v>#N/A</v>
      </c>
      <c r="X865" s="170">
        <f t="shared" ca="1" si="63"/>
        <v>0</v>
      </c>
      <c r="AB865" s="314" t="str">
        <f t="shared" si="65"/>
        <v/>
      </c>
    </row>
    <row r="866" spans="1:28" s="170" customFormat="1" ht="20.25">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64"/>
        <v/>
      </c>
      <c r="T866" s="155" t="str">
        <f ca="1">IF(B866="","",IF(ISERROR(MATCH($J866,SorP!$B$1:$B$6226,0)),"",INDIRECT("'SorP'!$A$"&amp;MATCH($S866&amp;$J866,SorP!C:C,0))))</f>
        <v/>
      </c>
      <c r="U866" s="168"/>
      <c r="V866" s="169" t="e">
        <f>IF(C866="",NA(),MATCH($B866&amp;$C866,'Smelter Look-up'!$J:$J,0))</f>
        <v>#N/A</v>
      </c>
      <c r="X866" s="170">
        <f t="shared" ca="1" si="63"/>
        <v>0</v>
      </c>
      <c r="AB866" s="314" t="str">
        <f t="shared" si="65"/>
        <v/>
      </c>
    </row>
    <row r="867" spans="1:28" s="170" customFormat="1" ht="20.25">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64"/>
        <v/>
      </c>
      <c r="T867" s="155" t="str">
        <f ca="1">IF(B867="","",IF(ISERROR(MATCH($J867,SorP!$B$1:$B$6226,0)),"",INDIRECT("'SorP'!$A$"&amp;MATCH($S867&amp;$J867,SorP!C:C,0))))</f>
        <v/>
      </c>
      <c r="U867" s="168"/>
      <c r="V867" s="169" t="e">
        <f>IF(C867="",NA(),MATCH($B867&amp;$C867,'Smelter Look-up'!$J:$J,0))</f>
        <v>#N/A</v>
      </c>
      <c r="X867" s="170">
        <f t="shared" ca="1" si="63"/>
        <v>0</v>
      </c>
      <c r="AB867" s="314" t="str">
        <f t="shared" si="65"/>
        <v/>
      </c>
    </row>
    <row r="868" spans="1:28" s="170" customFormat="1" ht="20.25">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64"/>
        <v/>
      </c>
      <c r="T868" s="155" t="str">
        <f ca="1">IF(B868="","",IF(ISERROR(MATCH($J868,SorP!$B$1:$B$6226,0)),"",INDIRECT("'SorP'!$A$"&amp;MATCH($S868&amp;$J868,SorP!C:C,0))))</f>
        <v/>
      </c>
      <c r="U868" s="168"/>
      <c r="V868" s="169" t="e">
        <f>IF(C868="",NA(),MATCH($B868&amp;$C868,'Smelter Look-up'!$J:$J,0))</f>
        <v>#N/A</v>
      </c>
      <c r="X868" s="170">
        <f t="shared" ca="1" si="63"/>
        <v>0</v>
      </c>
      <c r="AB868" s="314" t="str">
        <f t="shared" si="65"/>
        <v/>
      </c>
    </row>
    <row r="869" spans="1:28" s="170" customFormat="1" ht="20.25">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64"/>
        <v/>
      </c>
      <c r="T869" s="155" t="str">
        <f ca="1">IF(B869="","",IF(ISERROR(MATCH($J869,SorP!$B$1:$B$6226,0)),"",INDIRECT("'SorP'!$A$"&amp;MATCH($S869&amp;$J869,SorP!C:C,0))))</f>
        <v/>
      </c>
      <c r="U869" s="168"/>
      <c r="V869" s="169" t="e">
        <f>IF(C869="",NA(),MATCH($B869&amp;$C869,'Smelter Look-up'!$J:$J,0))</f>
        <v>#N/A</v>
      </c>
      <c r="X869" s="170">
        <f t="shared" ca="1" si="63"/>
        <v>0</v>
      </c>
      <c r="AB869" s="314" t="str">
        <f t="shared" si="65"/>
        <v/>
      </c>
    </row>
    <row r="870" spans="1:28" s="170" customFormat="1" ht="20.25">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64"/>
        <v/>
      </c>
      <c r="T870" s="155" t="str">
        <f ca="1">IF(B870="","",IF(ISERROR(MATCH($J870,SorP!$B$1:$B$6226,0)),"",INDIRECT("'SorP'!$A$"&amp;MATCH($S870&amp;$J870,SorP!C:C,0))))</f>
        <v/>
      </c>
      <c r="U870" s="168"/>
      <c r="V870" s="169" t="e">
        <f>IF(C870="",NA(),MATCH($B870&amp;$C870,'Smelter Look-up'!$J:$J,0))</f>
        <v>#N/A</v>
      </c>
      <c r="X870" s="170">
        <f t="shared" ca="1" si="63"/>
        <v>0</v>
      </c>
      <c r="AB870" s="314" t="str">
        <f t="shared" si="65"/>
        <v/>
      </c>
    </row>
    <row r="871" spans="1:28" s="170" customFormat="1" ht="20.25">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64"/>
        <v/>
      </c>
      <c r="T871" s="155" t="str">
        <f ca="1">IF(B871="","",IF(ISERROR(MATCH($J871,SorP!$B$1:$B$6226,0)),"",INDIRECT("'SorP'!$A$"&amp;MATCH($S871&amp;$J871,SorP!C:C,0))))</f>
        <v/>
      </c>
      <c r="U871" s="168"/>
      <c r="V871" s="169" t="e">
        <f>IF(C871="",NA(),MATCH($B871&amp;$C871,'Smelter Look-up'!$J:$J,0))</f>
        <v>#N/A</v>
      </c>
      <c r="X871" s="170">
        <f t="shared" ca="1" si="63"/>
        <v>0</v>
      </c>
      <c r="AB871" s="314" t="str">
        <f t="shared" si="65"/>
        <v/>
      </c>
    </row>
    <row r="872" spans="1:28" s="170" customFormat="1" ht="20.25">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64"/>
        <v/>
      </c>
      <c r="T872" s="155" t="str">
        <f ca="1">IF(B872="","",IF(ISERROR(MATCH($J872,SorP!$B$1:$B$6226,0)),"",INDIRECT("'SorP'!$A$"&amp;MATCH($S872&amp;$J872,SorP!C:C,0))))</f>
        <v/>
      </c>
      <c r="U872" s="168"/>
      <c r="V872" s="169" t="e">
        <f>IF(C872="",NA(),MATCH($B872&amp;$C872,'Smelter Look-up'!$J:$J,0))</f>
        <v>#N/A</v>
      </c>
      <c r="X872" s="170">
        <f t="shared" ca="1" si="63"/>
        <v>0</v>
      </c>
      <c r="AB872" s="314" t="str">
        <f t="shared" si="65"/>
        <v/>
      </c>
    </row>
    <row r="873" spans="1:28" s="170" customFormat="1" ht="20.25">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64"/>
        <v/>
      </c>
      <c r="T873" s="155" t="str">
        <f ca="1">IF(B873="","",IF(ISERROR(MATCH($J873,SorP!$B$1:$B$6226,0)),"",INDIRECT("'SorP'!$A$"&amp;MATCH($S873&amp;$J873,SorP!C:C,0))))</f>
        <v/>
      </c>
      <c r="U873" s="168"/>
      <c r="V873" s="169" t="e">
        <f>IF(C873="",NA(),MATCH($B873&amp;$C873,'Smelter Look-up'!$J:$J,0))</f>
        <v>#N/A</v>
      </c>
      <c r="X873" s="170">
        <f t="shared" ca="1" si="63"/>
        <v>0</v>
      </c>
      <c r="AB873" s="314" t="str">
        <f t="shared" si="65"/>
        <v/>
      </c>
    </row>
    <row r="874" spans="1:28" s="170" customFormat="1" ht="20.25">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64"/>
        <v/>
      </c>
      <c r="T874" s="155" t="str">
        <f ca="1">IF(B874="","",IF(ISERROR(MATCH($J874,SorP!$B$1:$B$6226,0)),"",INDIRECT("'SorP'!$A$"&amp;MATCH($S874&amp;$J874,SorP!C:C,0))))</f>
        <v/>
      </c>
      <c r="U874" s="168"/>
      <c r="V874" s="169" t="e">
        <f>IF(C874="",NA(),MATCH($B874&amp;$C874,'Smelter Look-up'!$J:$J,0))</f>
        <v>#N/A</v>
      </c>
      <c r="X874" s="170">
        <f t="shared" ca="1" si="63"/>
        <v>0</v>
      </c>
      <c r="AB874" s="314" t="str">
        <f t="shared" si="65"/>
        <v/>
      </c>
    </row>
    <row r="875" spans="1:28" s="170" customFormat="1" ht="20.25">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64"/>
        <v/>
      </c>
      <c r="T875" s="155" t="str">
        <f ca="1">IF(B875="","",IF(ISERROR(MATCH($J875,SorP!$B$1:$B$6226,0)),"",INDIRECT("'SorP'!$A$"&amp;MATCH($S875&amp;$J875,SorP!C:C,0))))</f>
        <v/>
      </c>
      <c r="U875" s="168"/>
      <c r="V875" s="169" t="e">
        <f>IF(C875="",NA(),MATCH($B875&amp;$C875,'Smelter Look-up'!$J:$J,0))</f>
        <v>#N/A</v>
      </c>
      <c r="X875" s="170">
        <f t="shared" ca="1" si="63"/>
        <v>0</v>
      </c>
      <c r="AB875" s="314" t="str">
        <f t="shared" si="65"/>
        <v/>
      </c>
    </row>
    <row r="876" spans="1:28" s="170" customFormat="1" ht="20.25">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64"/>
        <v/>
      </c>
      <c r="T876" s="155" t="str">
        <f ca="1">IF(B876="","",IF(ISERROR(MATCH($J876,SorP!$B$1:$B$6226,0)),"",INDIRECT("'SorP'!$A$"&amp;MATCH($S876&amp;$J876,SorP!C:C,0))))</f>
        <v/>
      </c>
      <c r="U876" s="168"/>
      <c r="V876" s="169" t="e">
        <f>IF(C876="",NA(),MATCH($B876&amp;$C876,'Smelter Look-up'!$J:$J,0))</f>
        <v>#N/A</v>
      </c>
      <c r="X876" s="170">
        <f t="shared" ca="1" si="63"/>
        <v>0</v>
      </c>
      <c r="AB876" s="314" t="str">
        <f t="shared" si="65"/>
        <v/>
      </c>
    </row>
    <row r="877" spans="1:28" s="170" customFormat="1" ht="20.25">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64"/>
        <v/>
      </c>
      <c r="T877" s="155" t="str">
        <f ca="1">IF(B877="","",IF(ISERROR(MATCH($J877,SorP!$B$1:$B$6226,0)),"",INDIRECT("'SorP'!$A$"&amp;MATCH($S877&amp;$J877,SorP!C:C,0))))</f>
        <v/>
      </c>
      <c r="U877" s="168"/>
      <c r="V877" s="169" t="e">
        <f>IF(C877="",NA(),MATCH($B877&amp;$C877,'Smelter Look-up'!$J:$J,0))</f>
        <v>#N/A</v>
      </c>
      <c r="X877" s="170">
        <f t="shared" ca="1" si="63"/>
        <v>0</v>
      </c>
      <c r="AB877" s="314" t="str">
        <f t="shared" si="65"/>
        <v/>
      </c>
    </row>
    <row r="878" spans="1:28" s="170" customFormat="1" ht="20.25">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64"/>
        <v/>
      </c>
      <c r="T878" s="155" t="str">
        <f ca="1">IF(B878="","",IF(ISERROR(MATCH($J878,SorP!$B$1:$B$6226,0)),"",INDIRECT("'SorP'!$A$"&amp;MATCH($S878&amp;$J878,SorP!C:C,0))))</f>
        <v/>
      </c>
      <c r="U878" s="168"/>
      <c r="V878" s="169" t="e">
        <f>IF(C878="",NA(),MATCH($B878&amp;$C878,'Smelter Look-up'!$J:$J,0))</f>
        <v>#N/A</v>
      </c>
      <c r="X878" s="170">
        <f t="shared" ca="1" si="63"/>
        <v>0</v>
      </c>
      <c r="AB878" s="314" t="str">
        <f t="shared" si="65"/>
        <v/>
      </c>
    </row>
    <row r="879" spans="1:28" s="170" customFormat="1" ht="20.25">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64"/>
        <v/>
      </c>
      <c r="T879" s="155" t="str">
        <f ca="1">IF(B879="","",IF(ISERROR(MATCH($J879,SorP!$B$1:$B$6226,0)),"",INDIRECT("'SorP'!$A$"&amp;MATCH($S879&amp;$J879,SorP!C:C,0))))</f>
        <v/>
      </c>
      <c r="U879" s="168"/>
      <c r="V879" s="169" t="e">
        <f>IF(C879="",NA(),MATCH($B879&amp;$C879,'Smelter Look-up'!$J:$J,0))</f>
        <v>#N/A</v>
      </c>
      <c r="X879" s="170">
        <f t="shared" ca="1" si="63"/>
        <v>0</v>
      </c>
      <c r="AB879" s="314" t="str">
        <f t="shared" si="65"/>
        <v/>
      </c>
    </row>
    <row r="880" spans="1:28" s="170" customFormat="1" ht="20.25">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64"/>
        <v/>
      </c>
      <c r="T880" s="155" t="str">
        <f ca="1">IF(B880="","",IF(ISERROR(MATCH($J880,SorP!$B$1:$B$6226,0)),"",INDIRECT("'SorP'!$A$"&amp;MATCH($S880&amp;$J880,SorP!C:C,0))))</f>
        <v/>
      </c>
      <c r="U880" s="168"/>
      <c r="V880" s="169" t="e">
        <f>IF(C880="",NA(),MATCH($B880&amp;$C880,'Smelter Look-up'!$J:$J,0))</f>
        <v>#N/A</v>
      </c>
      <c r="X880" s="170">
        <f t="shared" ca="1" si="63"/>
        <v>0</v>
      </c>
      <c r="AB880" s="314" t="str">
        <f t="shared" si="65"/>
        <v/>
      </c>
    </row>
    <row r="881" spans="1:28" s="170" customFormat="1" ht="20.25">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64"/>
        <v/>
      </c>
      <c r="T881" s="155" t="str">
        <f ca="1">IF(B881="","",IF(ISERROR(MATCH($J881,SorP!$B$1:$B$6226,0)),"",INDIRECT("'SorP'!$A$"&amp;MATCH($S881&amp;$J881,SorP!C:C,0))))</f>
        <v/>
      </c>
      <c r="U881" s="168"/>
      <c r="V881" s="169" t="e">
        <f>IF(C881="",NA(),MATCH($B881&amp;$C881,'Smelter Look-up'!$J:$J,0))</f>
        <v>#N/A</v>
      </c>
      <c r="X881" s="170">
        <f t="shared" ca="1" si="63"/>
        <v>0</v>
      </c>
      <c r="AB881" s="314" t="str">
        <f t="shared" si="65"/>
        <v/>
      </c>
    </row>
    <row r="882" spans="1:28" s="170" customFormat="1" ht="20.25">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64"/>
        <v/>
      </c>
      <c r="T882" s="155" t="str">
        <f ca="1">IF(B882="","",IF(ISERROR(MATCH($J882,SorP!$B$1:$B$6226,0)),"",INDIRECT("'SorP'!$A$"&amp;MATCH($S882&amp;$J882,SorP!C:C,0))))</f>
        <v/>
      </c>
      <c r="U882" s="168"/>
      <c r="V882" s="169" t="e">
        <f>IF(C882="",NA(),MATCH($B882&amp;$C882,'Smelter Look-up'!$J:$J,0))</f>
        <v>#N/A</v>
      </c>
      <c r="X882" s="170">
        <f t="shared" ca="1" si="63"/>
        <v>0</v>
      </c>
      <c r="AB882" s="314" t="str">
        <f t="shared" si="65"/>
        <v/>
      </c>
    </row>
    <row r="883" spans="1:28" s="170" customFormat="1" ht="20.25">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64"/>
        <v/>
      </c>
      <c r="T883" s="155" t="str">
        <f ca="1">IF(B883="","",IF(ISERROR(MATCH($J883,SorP!$B$1:$B$6226,0)),"",INDIRECT("'SorP'!$A$"&amp;MATCH($S883&amp;$J883,SorP!C:C,0))))</f>
        <v/>
      </c>
      <c r="U883" s="168"/>
      <c r="V883" s="169" t="e">
        <f>IF(C883="",NA(),MATCH($B883&amp;$C883,'Smelter Look-up'!$J:$J,0))</f>
        <v>#N/A</v>
      </c>
      <c r="X883" s="170">
        <f t="shared" ca="1" si="63"/>
        <v>0</v>
      </c>
      <c r="AB883" s="314" t="str">
        <f t="shared" si="65"/>
        <v/>
      </c>
    </row>
    <row r="884" spans="1:28" s="170" customFormat="1" ht="20.25">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64"/>
        <v/>
      </c>
      <c r="T884" s="155" t="str">
        <f ca="1">IF(B884="","",IF(ISERROR(MATCH($J884,SorP!$B$1:$B$6226,0)),"",INDIRECT("'SorP'!$A$"&amp;MATCH($S884&amp;$J884,SorP!C:C,0))))</f>
        <v/>
      </c>
      <c r="U884" s="168"/>
      <c r="V884" s="169" t="e">
        <f>IF(C884="",NA(),MATCH($B884&amp;$C884,'Smelter Look-up'!$J:$J,0))</f>
        <v>#N/A</v>
      </c>
      <c r="X884" s="170">
        <f t="shared" ca="1" si="63"/>
        <v>0</v>
      </c>
      <c r="AB884" s="314" t="str">
        <f t="shared" si="65"/>
        <v/>
      </c>
    </row>
    <row r="885" spans="1:28" s="170" customFormat="1" ht="20.25">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64"/>
        <v/>
      </c>
      <c r="T885" s="155" t="str">
        <f ca="1">IF(B885="","",IF(ISERROR(MATCH($J885,SorP!$B$1:$B$6226,0)),"",INDIRECT("'SorP'!$A$"&amp;MATCH($S885&amp;$J885,SorP!C:C,0))))</f>
        <v/>
      </c>
      <c r="U885" s="168"/>
      <c r="V885" s="169" t="e">
        <f>IF(C885="",NA(),MATCH($B885&amp;$C885,'Smelter Look-up'!$J:$J,0))</f>
        <v>#N/A</v>
      </c>
      <c r="X885" s="170">
        <f t="shared" ca="1" si="63"/>
        <v>0</v>
      </c>
      <c r="AB885" s="314" t="str">
        <f t="shared" si="65"/>
        <v/>
      </c>
    </row>
    <row r="886" spans="1:28" s="170" customFormat="1" ht="20.25">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64"/>
        <v/>
      </c>
      <c r="T886" s="155" t="str">
        <f ca="1">IF(B886="","",IF(ISERROR(MATCH($J886,SorP!$B$1:$B$6226,0)),"",INDIRECT("'SorP'!$A$"&amp;MATCH($S886&amp;$J886,SorP!C:C,0))))</f>
        <v/>
      </c>
      <c r="U886" s="168"/>
      <c r="V886" s="169" t="e">
        <f>IF(C886="",NA(),MATCH($B886&amp;$C886,'Smelter Look-up'!$J:$J,0))</f>
        <v>#N/A</v>
      </c>
      <c r="X886" s="170">
        <f t="shared" ca="1" si="63"/>
        <v>0</v>
      </c>
      <c r="AB886" s="314" t="str">
        <f t="shared" si="65"/>
        <v/>
      </c>
    </row>
    <row r="887" spans="1:28" s="170" customFormat="1" ht="20.25">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64"/>
        <v/>
      </c>
      <c r="T887" s="155" t="str">
        <f ca="1">IF(B887="","",IF(ISERROR(MATCH($J887,SorP!$B$1:$B$6226,0)),"",INDIRECT("'SorP'!$A$"&amp;MATCH($S887&amp;$J887,SorP!C:C,0))))</f>
        <v/>
      </c>
      <c r="U887" s="168"/>
      <c r="V887" s="169" t="e">
        <f>IF(C887="",NA(),MATCH($B887&amp;$C887,'Smelter Look-up'!$J:$J,0))</f>
        <v>#N/A</v>
      </c>
      <c r="X887" s="170">
        <f t="shared" ca="1" si="63"/>
        <v>0</v>
      </c>
      <c r="AB887" s="314" t="str">
        <f t="shared" si="65"/>
        <v/>
      </c>
    </row>
    <row r="888" spans="1:28" s="170" customFormat="1" ht="20.25">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64"/>
        <v/>
      </c>
      <c r="T888" s="155" t="str">
        <f ca="1">IF(B888="","",IF(ISERROR(MATCH($J888,SorP!$B$1:$B$6226,0)),"",INDIRECT("'SorP'!$A$"&amp;MATCH($S888&amp;$J888,SorP!C:C,0))))</f>
        <v/>
      </c>
      <c r="U888" s="168"/>
      <c r="V888" s="169" t="e">
        <f>IF(C888="",NA(),MATCH($B888&amp;$C888,'Smelter Look-up'!$J:$J,0))</f>
        <v>#N/A</v>
      </c>
      <c r="X888" s="170">
        <f t="shared" ca="1" si="63"/>
        <v>0</v>
      </c>
      <c r="AB888" s="314" t="str">
        <f t="shared" si="65"/>
        <v/>
      </c>
    </row>
    <row r="889" spans="1:28" s="170" customFormat="1" ht="20.25">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64"/>
        <v/>
      </c>
      <c r="T889" s="155" t="str">
        <f ca="1">IF(B889="","",IF(ISERROR(MATCH($J889,SorP!$B$1:$B$6226,0)),"",INDIRECT("'SorP'!$A$"&amp;MATCH($S889&amp;$J889,SorP!C:C,0))))</f>
        <v/>
      </c>
      <c r="U889" s="168"/>
      <c r="V889" s="169" t="e">
        <f>IF(C889="",NA(),MATCH($B889&amp;$C889,'Smelter Look-up'!$J:$J,0))</f>
        <v>#N/A</v>
      </c>
      <c r="X889" s="170">
        <f t="shared" ca="1" si="63"/>
        <v>0</v>
      </c>
      <c r="AB889" s="314" t="str">
        <f t="shared" si="65"/>
        <v/>
      </c>
    </row>
    <row r="890" spans="1:28" s="170" customFormat="1" ht="20.25">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64"/>
        <v/>
      </c>
      <c r="T890" s="155" t="str">
        <f ca="1">IF(B890="","",IF(ISERROR(MATCH($J890,SorP!$B$1:$B$6226,0)),"",INDIRECT("'SorP'!$A$"&amp;MATCH($S890&amp;$J890,SorP!C:C,0))))</f>
        <v/>
      </c>
      <c r="U890" s="168"/>
      <c r="V890" s="169" t="e">
        <f>IF(C890="",NA(),MATCH($B890&amp;$C890,'Smelter Look-up'!$J:$J,0))</f>
        <v>#N/A</v>
      </c>
      <c r="X890" s="170">
        <f t="shared" ca="1" si="63"/>
        <v>0</v>
      </c>
      <c r="AB890" s="314" t="str">
        <f t="shared" si="65"/>
        <v/>
      </c>
    </row>
    <row r="891" spans="1:28" s="170" customFormat="1" ht="20.25">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64"/>
        <v/>
      </c>
      <c r="T891" s="155" t="str">
        <f ca="1">IF(B891="","",IF(ISERROR(MATCH($J891,SorP!$B$1:$B$6226,0)),"",INDIRECT("'SorP'!$A$"&amp;MATCH($S891&amp;$J891,SorP!C:C,0))))</f>
        <v/>
      </c>
      <c r="U891" s="168"/>
      <c r="V891" s="169" t="e">
        <f>IF(C891="",NA(),MATCH($B891&amp;$C891,'Smelter Look-up'!$J:$J,0))</f>
        <v>#N/A</v>
      </c>
      <c r="X891" s="170">
        <f t="shared" ref="X891:X954" ca="1" si="66">IF(AND(C891="Smelter not listed",OR(LEN(D891)=0,LEN(E891)=0)),1,0)</f>
        <v>0</v>
      </c>
      <c r="AB891" s="314" t="str">
        <f t="shared" si="65"/>
        <v/>
      </c>
    </row>
    <row r="892" spans="1:28" s="170" customFormat="1" ht="20.25">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ref="S892:S955" ca="1" si="67">IF(B892="","",IF(ISERROR(MATCH($E892,CL,0)),"Unknown",INDIRECT("'C'!$A$"&amp;MATCH($E892,CL,0)+1)))</f>
        <v/>
      </c>
      <c r="T892" s="155" t="str">
        <f ca="1">IF(B892="","",IF(ISERROR(MATCH($J892,SorP!$B$1:$B$6226,0)),"",INDIRECT("'SorP'!$A$"&amp;MATCH($S892&amp;$J892,SorP!C:C,0))))</f>
        <v/>
      </c>
      <c r="U892" s="168"/>
      <c r="V892" s="169" t="e">
        <f>IF(C892="",NA(),MATCH($B892&amp;$C892,'Smelter Look-up'!$J:$J,0))</f>
        <v>#N/A</v>
      </c>
      <c r="X892" s="170">
        <f t="shared" ca="1" si="66"/>
        <v>0</v>
      </c>
      <c r="AB892" s="314" t="str">
        <f t="shared" si="65"/>
        <v/>
      </c>
    </row>
    <row r="893" spans="1:28" s="170" customFormat="1" ht="20.25">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67"/>
        <v/>
      </c>
      <c r="T893" s="155" t="str">
        <f ca="1">IF(B893="","",IF(ISERROR(MATCH($J893,SorP!$B$1:$B$6226,0)),"",INDIRECT("'SorP'!$A$"&amp;MATCH($S893&amp;$J893,SorP!C:C,0))))</f>
        <v/>
      </c>
      <c r="U893" s="168"/>
      <c r="V893" s="169" t="e">
        <f>IF(C893="",NA(),MATCH($B893&amp;$C893,'Smelter Look-up'!$J:$J,0))</f>
        <v>#N/A</v>
      </c>
      <c r="X893" s="170">
        <f t="shared" ca="1" si="66"/>
        <v>0</v>
      </c>
      <c r="AB893" s="314" t="str">
        <f t="shared" si="65"/>
        <v/>
      </c>
    </row>
    <row r="894" spans="1:28" s="170" customFormat="1" ht="20.25">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67"/>
        <v/>
      </c>
      <c r="T894" s="155" t="str">
        <f ca="1">IF(B894="","",IF(ISERROR(MATCH($J894,SorP!$B$1:$B$6226,0)),"",INDIRECT("'SorP'!$A$"&amp;MATCH($S894&amp;$J894,SorP!C:C,0))))</f>
        <v/>
      </c>
      <c r="U894" s="168"/>
      <c r="V894" s="169" t="e">
        <f>IF(C894="",NA(),MATCH($B894&amp;$C894,'Smelter Look-up'!$J:$J,0))</f>
        <v>#N/A</v>
      </c>
      <c r="X894" s="170">
        <f t="shared" ca="1" si="66"/>
        <v>0</v>
      </c>
      <c r="AB894" s="314" t="str">
        <f t="shared" si="65"/>
        <v/>
      </c>
    </row>
    <row r="895" spans="1:28" s="170" customFormat="1" ht="20.25">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67"/>
        <v/>
      </c>
      <c r="T895" s="155" t="str">
        <f ca="1">IF(B895="","",IF(ISERROR(MATCH($J895,SorP!$B$1:$B$6226,0)),"",INDIRECT("'SorP'!$A$"&amp;MATCH($S895&amp;$J895,SorP!C:C,0))))</f>
        <v/>
      </c>
      <c r="U895" s="168"/>
      <c r="V895" s="169" t="e">
        <f>IF(C895="",NA(),MATCH($B895&amp;$C895,'Smelter Look-up'!$J:$J,0))</f>
        <v>#N/A</v>
      </c>
      <c r="X895" s="170">
        <f t="shared" ca="1" si="66"/>
        <v>0</v>
      </c>
      <c r="AB895" s="314" t="str">
        <f t="shared" si="65"/>
        <v/>
      </c>
    </row>
    <row r="896" spans="1:28" s="170" customFormat="1" ht="20.25">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ca="1" si="67"/>
        <v/>
      </c>
      <c r="T896" s="155" t="str">
        <f ca="1">IF(B896="","",IF(ISERROR(MATCH($J896,SorP!$B$1:$B$6226,0)),"",INDIRECT("'SorP'!$A$"&amp;MATCH($S896&amp;$J896,SorP!C:C,0))))</f>
        <v/>
      </c>
      <c r="U896" s="168"/>
      <c r="V896" s="169" t="e">
        <f>IF(C896="",NA(),MATCH($B896&amp;$C896,'Smelter Look-up'!$J:$J,0))</f>
        <v>#N/A</v>
      </c>
      <c r="X896" s="170">
        <f t="shared" ca="1" si="66"/>
        <v>0</v>
      </c>
      <c r="AB896" s="314" t="str">
        <f t="shared" si="65"/>
        <v/>
      </c>
    </row>
    <row r="897" spans="1:28" s="170" customFormat="1" ht="20.25">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67"/>
        <v/>
      </c>
      <c r="T897" s="155" t="str">
        <f ca="1">IF(B897="","",IF(ISERROR(MATCH($J897,SorP!$B$1:$B$6226,0)),"",INDIRECT("'SorP'!$A$"&amp;MATCH($S897&amp;$J897,SorP!C:C,0))))</f>
        <v/>
      </c>
      <c r="U897" s="168"/>
      <c r="V897" s="169" t="e">
        <f>IF(C897="",NA(),MATCH($B897&amp;$C897,'Smelter Look-up'!$J:$J,0))</f>
        <v>#N/A</v>
      </c>
      <c r="X897" s="170">
        <f t="shared" ca="1" si="66"/>
        <v>0</v>
      </c>
      <c r="AB897" s="314" t="str">
        <f t="shared" si="65"/>
        <v/>
      </c>
    </row>
    <row r="898" spans="1:28" s="170" customFormat="1" ht="20.25">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67"/>
        <v/>
      </c>
      <c r="T898" s="155" t="str">
        <f ca="1">IF(B898="","",IF(ISERROR(MATCH($J898,SorP!$B$1:$B$6226,0)),"",INDIRECT("'SorP'!$A$"&amp;MATCH($S898&amp;$J898,SorP!C:C,0))))</f>
        <v/>
      </c>
      <c r="U898" s="168"/>
      <c r="V898" s="169" t="e">
        <f>IF(C898="",NA(),MATCH($B898&amp;$C898,'Smelter Look-up'!$J:$J,0))</f>
        <v>#N/A</v>
      </c>
      <c r="X898" s="170">
        <f t="shared" ca="1" si="66"/>
        <v>0</v>
      </c>
      <c r="AB898" s="314" t="str">
        <f t="shared" ref="AB898:AB961" si="68">IF(C898="","",B898)</f>
        <v/>
      </c>
    </row>
    <row r="899" spans="1:28" s="170" customFormat="1" ht="20.25">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67"/>
        <v/>
      </c>
      <c r="T899" s="155" t="str">
        <f ca="1">IF(B899="","",IF(ISERROR(MATCH($J899,SorP!$B$1:$B$6226,0)),"",INDIRECT("'SorP'!$A$"&amp;MATCH($S899&amp;$J899,SorP!C:C,0))))</f>
        <v/>
      </c>
      <c r="U899" s="168"/>
      <c r="V899" s="169" t="e">
        <f>IF(C899="",NA(),MATCH($B899&amp;$C899,'Smelter Look-up'!$J:$J,0))</f>
        <v>#N/A</v>
      </c>
      <c r="X899" s="170">
        <f t="shared" ca="1" si="66"/>
        <v>0</v>
      </c>
      <c r="AB899" s="314" t="str">
        <f t="shared" si="68"/>
        <v/>
      </c>
    </row>
    <row r="900" spans="1:28" s="170" customFormat="1" ht="20.25">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67"/>
        <v/>
      </c>
      <c r="T900" s="155" t="str">
        <f ca="1">IF(B900="","",IF(ISERROR(MATCH($J900,SorP!$B$1:$B$6226,0)),"",INDIRECT("'SorP'!$A$"&amp;MATCH($S900&amp;$J900,SorP!C:C,0))))</f>
        <v/>
      </c>
      <c r="U900" s="168"/>
      <c r="V900" s="169" t="e">
        <f>IF(C900="",NA(),MATCH($B900&amp;$C900,'Smelter Look-up'!$J:$J,0))</f>
        <v>#N/A</v>
      </c>
      <c r="X900" s="170">
        <f t="shared" ca="1" si="66"/>
        <v>0</v>
      </c>
      <c r="AB900" s="314" t="str">
        <f t="shared" si="68"/>
        <v/>
      </c>
    </row>
    <row r="901" spans="1:28" s="170" customFormat="1" ht="20.25">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67"/>
        <v/>
      </c>
      <c r="T901" s="155" t="str">
        <f ca="1">IF(B901="","",IF(ISERROR(MATCH($J901,SorP!$B$1:$B$6226,0)),"",INDIRECT("'SorP'!$A$"&amp;MATCH($S901&amp;$J901,SorP!C:C,0))))</f>
        <v/>
      </c>
      <c r="U901" s="168"/>
      <c r="V901" s="169" t="e">
        <f>IF(C901="",NA(),MATCH($B901&amp;$C901,'Smelter Look-up'!$J:$J,0))</f>
        <v>#N/A</v>
      </c>
      <c r="X901" s="170">
        <f t="shared" ca="1" si="66"/>
        <v>0</v>
      </c>
      <c r="AB901" s="314" t="str">
        <f t="shared" si="68"/>
        <v/>
      </c>
    </row>
    <row r="902" spans="1:28" s="170" customFormat="1" ht="20.25">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67"/>
        <v/>
      </c>
      <c r="T902" s="155" t="str">
        <f ca="1">IF(B902="","",IF(ISERROR(MATCH($J902,SorP!$B$1:$B$6226,0)),"",INDIRECT("'SorP'!$A$"&amp;MATCH($S902&amp;$J902,SorP!C:C,0))))</f>
        <v/>
      </c>
      <c r="U902" s="168"/>
      <c r="V902" s="169" t="e">
        <f>IF(C902="",NA(),MATCH($B902&amp;$C902,'Smelter Look-up'!$J:$J,0))</f>
        <v>#N/A</v>
      </c>
      <c r="X902" s="170">
        <f t="shared" ca="1" si="66"/>
        <v>0</v>
      </c>
      <c r="AB902" s="314" t="str">
        <f t="shared" si="68"/>
        <v/>
      </c>
    </row>
    <row r="903" spans="1:28" s="170" customFormat="1" ht="20.25">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67"/>
        <v/>
      </c>
      <c r="T903" s="155" t="str">
        <f ca="1">IF(B903="","",IF(ISERROR(MATCH($J903,SorP!$B$1:$B$6226,0)),"",INDIRECT("'SorP'!$A$"&amp;MATCH($S903&amp;$J903,SorP!C:C,0))))</f>
        <v/>
      </c>
      <c r="U903" s="168"/>
      <c r="V903" s="169" t="e">
        <f>IF(C903="",NA(),MATCH($B903&amp;$C903,'Smelter Look-up'!$J:$J,0))</f>
        <v>#N/A</v>
      </c>
      <c r="X903" s="170">
        <f t="shared" ca="1" si="66"/>
        <v>0</v>
      </c>
      <c r="AB903" s="314" t="str">
        <f t="shared" si="68"/>
        <v/>
      </c>
    </row>
    <row r="904" spans="1:28" s="170" customFormat="1" ht="20.25">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67"/>
        <v/>
      </c>
      <c r="T904" s="155" t="str">
        <f ca="1">IF(B904="","",IF(ISERROR(MATCH($J904,SorP!$B$1:$B$6226,0)),"",INDIRECT("'SorP'!$A$"&amp;MATCH($S904&amp;$J904,SorP!C:C,0))))</f>
        <v/>
      </c>
      <c r="U904" s="168"/>
      <c r="V904" s="169" t="e">
        <f>IF(C904="",NA(),MATCH($B904&amp;$C904,'Smelter Look-up'!$J:$J,0))</f>
        <v>#N/A</v>
      </c>
      <c r="X904" s="170">
        <f t="shared" ca="1" si="66"/>
        <v>0</v>
      </c>
      <c r="AB904" s="314" t="str">
        <f t="shared" si="68"/>
        <v/>
      </c>
    </row>
    <row r="905" spans="1:28" s="170" customFormat="1" ht="20.25">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67"/>
        <v/>
      </c>
      <c r="T905" s="155" t="str">
        <f ca="1">IF(B905="","",IF(ISERROR(MATCH($J905,SorP!$B$1:$B$6226,0)),"",INDIRECT("'SorP'!$A$"&amp;MATCH($S905&amp;$J905,SorP!C:C,0))))</f>
        <v/>
      </c>
      <c r="U905" s="168"/>
      <c r="V905" s="169" t="e">
        <f>IF(C905="",NA(),MATCH($B905&amp;$C905,'Smelter Look-up'!$J:$J,0))</f>
        <v>#N/A</v>
      </c>
      <c r="X905" s="170">
        <f t="shared" ca="1" si="66"/>
        <v>0</v>
      </c>
      <c r="AB905" s="314" t="str">
        <f t="shared" si="68"/>
        <v/>
      </c>
    </row>
    <row r="906" spans="1:28" s="170" customFormat="1" ht="20.25">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67"/>
        <v/>
      </c>
      <c r="T906" s="155" t="str">
        <f ca="1">IF(B906="","",IF(ISERROR(MATCH($J906,SorP!$B$1:$B$6226,0)),"",INDIRECT("'SorP'!$A$"&amp;MATCH($S906&amp;$J906,SorP!C:C,0))))</f>
        <v/>
      </c>
      <c r="U906" s="168"/>
      <c r="V906" s="169" t="e">
        <f>IF(C906="",NA(),MATCH($B906&amp;$C906,'Smelter Look-up'!$J:$J,0))</f>
        <v>#N/A</v>
      </c>
      <c r="X906" s="170">
        <f t="shared" ca="1" si="66"/>
        <v>0</v>
      </c>
      <c r="AB906" s="314" t="str">
        <f t="shared" si="68"/>
        <v/>
      </c>
    </row>
    <row r="907" spans="1:28" s="170" customFormat="1" ht="20.25">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67"/>
        <v/>
      </c>
      <c r="T907" s="155" t="str">
        <f ca="1">IF(B907="","",IF(ISERROR(MATCH($J907,SorP!$B$1:$B$6226,0)),"",INDIRECT("'SorP'!$A$"&amp;MATCH($S907&amp;$J907,SorP!C:C,0))))</f>
        <v/>
      </c>
      <c r="U907" s="168"/>
      <c r="V907" s="169" t="e">
        <f>IF(C907="",NA(),MATCH($B907&amp;$C907,'Smelter Look-up'!$J:$J,0))</f>
        <v>#N/A</v>
      </c>
      <c r="X907" s="170">
        <f t="shared" ca="1" si="66"/>
        <v>0</v>
      </c>
      <c r="AB907" s="314" t="str">
        <f t="shared" si="68"/>
        <v/>
      </c>
    </row>
    <row r="908" spans="1:28" s="170" customFormat="1" ht="20.25">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67"/>
        <v/>
      </c>
      <c r="T908" s="155" t="str">
        <f ca="1">IF(B908="","",IF(ISERROR(MATCH($J908,SorP!$B$1:$B$6226,0)),"",INDIRECT("'SorP'!$A$"&amp;MATCH($S908&amp;$J908,SorP!C:C,0))))</f>
        <v/>
      </c>
      <c r="U908" s="168"/>
      <c r="V908" s="169" t="e">
        <f>IF(C908="",NA(),MATCH($B908&amp;$C908,'Smelter Look-up'!$J:$J,0))</f>
        <v>#N/A</v>
      </c>
      <c r="X908" s="170">
        <f t="shared" ca="1" si="66"/>
        <v>0</v>
      </c>
      <c r="AB908" s="314" t="str">
        <f t="shared" si="68"/>
        <v/>
      </c>
    </row>
    <row r="909" spans="1:28" s="170" customFormat="1" ht="20.25">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67"/>
        <v/>
      </c>
      <c r="T909" s="155" t="str">
        <f ca="1">IF(B909="","",IF(ISERROR(MATCH($J909,SorP!$B$1:$B$6226,0)),"",INDIRECT("'SorP'!$A$"&amp;MATCH($S909&amp;$J909,SorP!C:C,0))))</f>
        <v/>
      </c>
      <c r="U909" s="168"/>
      <c r="V909" s="169" t="e">
        <f>IF(C909="",NA(),MATCH($B909&amp;$C909,'Smelter Look-up'!$J:$J,0))</f>
        <v>#N/A</v>
      </c>
      <c r="X909" s="170">
        <f t="shared" ca="1" si="66"/>
        <v>0</v>
      </c>
      <c r="AB909" s="314" t="str">
        <f t="shared" si="68"/>
        <v/>
      </c>
    </row>
    <row r="910" spans="1:28" s="170" customFormat="1" ht="20.25">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67"/>
        <v/>
      </c>
      <c r="T910" s="155" t="str">
        <f ca="1">IF(B910="","",IF(ISERROR(MATCH($J910,SorP!$B$1:$B$6226,0)),"",INDIRECT("'SorP'!$A$"&amp;MATCH($S910&amp;$J910,SorP!C:C,0))))</f>
        <v/>
      </c>
      <c r="U910" s="168"/>
      <c r="V910" s="169" t="e">
        <f>IF(C910="",NA(),MATCH($B910&amp;$C910,'Smelter Look-up'!$J:$J,0))</f>
        <v>#N/A</v>
      </c>
      <c r="X910" s="170">
        <f t="shared" ca="1" si="66"/>
        <v>0</v>
      </c>
      <c r="AB910" s="314" t="str">
        <f t="shared" si="68"/>
        <v/>
      </c>
    </row>
    <row r="911" spans="1:28" s="170" customFormat="1" ht="20.25">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67"/>
        <v/>
      </c>
      <c r="T911" s="155" t="str">
        <f ca="1">IF(B911="","",IF(ISERROR(MATCH($J911,SorP!$B$1:$B$6226,0)),"",INDIRECT("'SorP'!$A$"&amp;MATCH($S911&amp;$J911,SorP!C:C,0))))</f>
        <v/>
      </c>
      <c r="U911" s="168"/>
      <c r="V911" s="169" t="e">
        <f>IF(C911="",NA(),MATCH($B911&amp;$C911,'Smelter Look-up'!$J:$J,0))</f>
        <v>#N/A</v>
      </c>
      <c r="X911" s="170">
        <f t="shared" ca="1" si="66"/>
        <v>0</v>
      </c>
      <c r="AB911" s="314" t="str">
        <f t="shared" si="68"/>
        <v/>
      </c>
    </row>
    <row r="912" spans="1:28" s="170" customFormat="1" ht="20.25">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67"/>
        <v/>
      </c>
      <c r="T912" s="155" t="str">
        <f ca="1">IF(B912="","",IF(ISERROR(MATCH($J912,SorP!$B$1:$B$6226,0)),"",INDIRECT("'SorP'!$A$"&amp;MATCH($S912&amp;$J912,SorP!C:C,0))))</f>
        <v/>
      </c>
      <c r="U912" s="168"/>
      <c r="V912" s="169" t="e">
        <f>IF(C912="",NA(),MATCH($B912&amp;$C912,'Smelter Look-up'!$J:$J,0))</f>
        <v>#N/A</v>
      </c>
      <c r="X912" s="170">
        <f t="shared" ca="1" si="66"/>
        <v>0</v>
      </c>
      <c r="AB912" s="314" t="str">
        <f t="shared" si="68"/>
        <v/>
      </c>
    </row>
    <row r="913" spans="1:28" s="170" customFormat="1" ht="20.25">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67"/>
        <v/>
      </c>
      <c r="T913" s="155" t="str">
        <f ca="1">IF(B913="","",IF(ISERROR(MATCH($J913,SorP!$B$1:$B$6226,0)),"",INDIRECT("'SorP'!$A$"&amp;MATCH($S913&amp;$J913,SorP!C:C,0))))</f>
        <v/>
      </c>
      <c r="U913" s="168"/>
      <c r="V913" s="169" t="e">
        <f>IF(C913="",NA(),MATCH($B913&amp;$C913,'Smelter Look-up'!$J:$J,0))</f>
        <v>#N/A</v>
      </c>
      <c r="X913" s="170">
        <f t="shared" ca="1" si="66"/>
        <v>0</v>
      </c>
      <c r="AB913" s="314" t="str">
        <f t="shared" si="68"/>
        <v/>
      </c>
    </row>
    <row r="914" spans="1:28" s="170" customFormat="1" ht="20.25">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67"/>
        <v/>
      </c>
      <c r="T914" s="155" t="str">
        <f ca="1">IF(B914="","",IF(ISERROR(MATCH($J914,SorP!$B$1:$B$6226,0)),"",INDIRECT("'SorP'!$A$"&amp;MATCH($S914&amp;$J914,SorP!C:C,0))))</f>
        <v/>
      </c>
      <c r="U914" s="168"/>
      <c r="V914" s="169" t="e">
        <f>IF(C914="",NA(),MATCH($B914&amp;$C914,'Smelter Look-up'!$J:$J,0))</f>
        <v>#N/A</v>
      </c>
      <c r="X914" s="170">
        <f t="shared" ca="1" si="66"/>
        <v>0</v>
      </c>
      <c r="AB914" s="314" t="str">
        <f t="shared" si="68"/>
        <v/>
      </c>
    </row>
    <row r="915" spans="1:28" s="170" customFormat="1" ht="20.25">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67"/>
        <v/>
      </c>
      <c r="T915" s="155" t="str">
        <f ca="1">IF(B915="","",IF(ISERROR(MATCH($J915,SorP!$B$1:$B$6226,0)),"",INDIRECT("'SorP'!$A$"&amp;MATCH($S915&amp;$J915,SorP!C:C,0))))</f>
        <v/>
      </c>
      <c r="U915" s="168"/>
      <c r="V915" s="169" t="e">
        <f>IF(C915="",NA(),MATCH($B915&amp;$C915,'Smelter Look-up'!$J:$J,0))</f>
        <v>#N/A</v>
      </c>
      <c r="X915" s="170">
        <f t="shared" ca="1" si="66"/>
        <v>0</v>
      </c>
      <c r="AB915" s="314" t="str">
        <f t="shared" si="68"/>
        <v/>
      </c>
    </row>
    <row r="916" spans="1:28" s="170" customFormat="1" ht="20.25">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67"/>
        <v/>
      </c>
      <c r="T916" s="155" t="str">
        <f ca="1">IF(B916="","",IF(ISERROR(MATCH($J916,SorP!$B$1:$B$6226,0)),"",INDIRECT("'SorP'!$A$"&amp;MATCH($S916&amp;$J916,SorP!C:C,0))))</f>
        <v/>
      </c>
      <c r="U916" s="168"/>
      <c r="V916" s="169" t="e">
        <f>IF(C916="",NA(),MATCH($B916&amp;$C916,'Smelter Look-up'!$J:$J,0))</f>
        <v>#N/A</v>
      </c>
      <c r="X916" s="170">
        <f t="shared" ca="1" si="66"/>
        <v>0</v>
      </c>
      <c r="AB916" s="314" t="str">
        <f t="shared" si="68"/>
        <v/>
      </c>
    </row>
    <row r="917" spans="1:28" s="170" customFormat="1" ht="20.25">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67"/>
        <v/>
      </c>
      <c r="T917" s="155" t="str">
        <f ca="1">IF(B917="","",IF(ISERROR(MATCH($J917,SorP!$B$1:$B$6226,0)),"",INDIRECT("'SorP'!$A$"&amp;MATCH($S917&amp;$J917,SorP!C:C,0))))</f>
        <v/>
      </c>
      <c r="U917" s="168"/>
      <c r="V917" s="169" t="e">
        <f>IF(C917="",NA(),MATCH($B917&amp;$C917,'Smelter Look-up'!$J:$J,0))</f>
        <v>#N/A</v>
      </c>
      <c r="X917" s="170">
        <f t="shared" ca="1" si="66"/>
        <v>0</v>
      </c>
      <c r="AB917" s="314" t="str">
        <f t="shared" si="68"/>
        <v/>
      </c>
    </row>
    <row r="918" spans="1:28" s="170" customFormat="1" ht="20.25">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67"/>
        <v/>
      </c>
      <c r="T918" s="155" t="str">
        <f ca="1">IF(B918="","",IF(ISERROR(MATCH($J918,SorP!$B$1:$B$6226,0)),"",INDIRECT("'SorP'!$A$"&amp;MATCH($S918&amp;$J918,SorP!C:C,0))))</f>
        <v/>
      </c>
      <c r="U918" s="168"/>
      <c r="V918" s="169" t="e">
        <f>IF(C918="",NA(),MATCH($B918&amp;$C918,'Smelter Look-up'!$J:$J,0))</f>
        <v>#N/A</v>
      </c>
      <c r="X918" s="170">
        <f t="shared" ca="1" si="66"/>
        <v>0</v>
      </c>
      <c r="AB918" s="314" t="str">
        <f t="shared" si="68"/>
        <v/>
      </c>
    </row>
    <row r="919" spans="1:28" s="170" customFormat="1" ht="20.25">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67"/>
        <v/>
      </c>
      <c r="T919" s="155" t="str">
        <f ca="1">IF(B919="","",IF(ISERROR(MATCH($J919,SorP!$B$1:$B$6226,0)),"",INDIRECT("'SorP'!$A$"&amp;MATCH($S919&amp;$J919,SorP!C:C,0))))</f>
        <v/>
      </c>
      <c r="U919" s="168"/>
      <c r="V919" s="169" t="e">
        <f>IF(C919="",NA(),MATCH($B919&amp;$C919,'Smelter Look-up'!$J:$J,0))</f>
        <v>#N/A</v>
      </c>
      <c r="X919" s="170">
        <f t="shared" ca="1" si="66"/>
        <v>0</v>
      </c>
      <c r="AB919" s="314" t="str">
        <f t="shared" si="68"/>
        <v/>
      </c>
    </row>
    <row r="920" spans="1:28" s="170" customFormat="1" ht="20.25">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67"/>
        <v/>
      </c>
      <c r="T920" s="155" t="str">
        <f ca="1">IF(B920="","",IF(ISERROR(MATCH($J920,SorP!$B$1:$B$6226,0)),"",INDIRECT("'SorP'!$A$"&amp;MATCH($S920&amp;$J920,SorP!C:C,0))))</f>
        <v/>
      </c>
      <c r="U920" s="168"/>
      <c r="V920" s="169" t="e">
        <f>IF(C920="",NA(),MATCH($B920&amp;$C920,'Smelter Look-up'!$J:$J,0))</f>
        <v>#N/A</v>
      </c>
      <c r="X920" s="170">
        <f t="shared" ca="1" si="66"/>
        <v>0</v>
      </c>
      <c r="AB920" s="314" t="str">
        <f t="shared" si="68"/>
        <v/>
      </c>
    </row>
    <row r="921" spans="1:28" s="170" customFormat="1" ht="20.25">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67"/>
        <v/>
      </c>
      <c r="T921" s="155" t="str">
        <f ca="1">IF(B921="","",IF(ISERROR(MATCH($J921,SorP!$B$1:$B$6226,0)),"",INDIRECT("'SorP'!$A$"&amp;MATCH($S921&amp;$J921,SorP!C:C,0))))</f>
        <v/>
      </c>
      <c r="U921" s="168"/>
      <c r="V921" s="169" t="e">
        <f>IF(C921="",NA(),MATCH($B921&amp;$C921,'Smelter Look-up'!$J:$J,0))</f>
        <v>#N/A</v>
      </c>
      <c r="X921" s="170">
        <f t="shared" ca="1" si="66"/>
        <v>0</v>
      </c>
      <c r="AB921" s="314" t="str">
        <f t="shared" si="68"/>
        <v/>
      </c>
    </row>
    <row r="922" spans="1:28" s="170" customFormat="1" ht="20.25">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67"/>
        <v/>
      </c>
      <c r="T922" s="155" t="str">
        <f ca="1">IF(B922="","",IF(ISERROR(MATCH($J922,SorP!$B$1:$B$6226,0)),"",INDIRECT("'SorP'!$A$"&amp;MATCH($S922&amp;$J922,SorP!C:C,0))))</f>
        <v/>
      </c>
      <c r="U922" s="168"/>
      <c r="V922" s="169" t="e">
        <f>IF(C922="",NA(),MATCH($B922&amp;$C922,'Smelter Look-up'!$J:$J,0))</f>
        <v>#N/A</v>
      </c>
      <c r="X922" s="170">
        <f t="shared" ca="1" si="66"/>
        <v>0</v>
      </c>
      <c r="AB922" s="314" t="str">
        <f t="shared" si="68"/>
        <v/>
      </c>
    </row>
    <row r="923" spans="1:28" s="170" customFormat="1" ht="20.25">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67"/>
        <v/>
      </c>
      <c r="T923" s="155" t="str">
        <f ca="1">IF(B923="","",IF(ISERROR(MATCH($J923,SorP!$B$1:$B$6226,0)),"",INDIRECT("'SorP'!$A$"&amp;MATCH($S923&amp;$J923,SorP!C:C,0))))</f>
        <v/>
      </c>
      <c r="U923" s="168"/>
      <c r="V923" s="169" t="e">
        <f>IF(C923="",NA(),MATCH($B923&amp;$C923,'Smelter Look-up'!$J:$J,0))</f>
        <v>#N/A</v>
      </c>
      <c r="X923" s="170">
        <f t="shared" ca="1" si="66"/>
        <v>0</v>
      </c>
      <c r="AB923" s="314" t="str">
        <f t="shared" si="68"/>
        <v/>
      </c>
    </row>
    <row r="924" spans="1:28" s="170" customFormat="1" ht="20.25">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67"/>
        <v/>
      </c>
      <c r="T924" s="155" t="str">
        <f ca="1">IF(B924="","",IF(ISERROR(MATCH($J924,SorP!$B$1:$B$6226,0)),"",INDIRECT("'SorP'!$A$"&amp;MATCH($S924&amp;$J924,SorP!C:C,0))))</f>
        <v/>
      </c>
      <c r="U924" s="168"/>
      <c r="V924" s="169" t="e">
        <f>IF(C924="",NA(),MATCH($B924&amp;$C924,'Smelter Look-up'!$J:$J,0))</f>
        <v>#N/A</v>
      </c>
      <c r="X924" s="170">
        <f t="shared" ca="1" si="66"/>
        <v>0</v>
      </c>
      <c r="AB924" s="314" t="str">
        <f t="shared" si="68"/>
        <v/>
      </c>
    </row>
    <row r="925" spans="1:28" s="170" customFormat="1" ht="20.25">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67"/>
        <v/>
      </c>
      <c r="T925" s="155" t="str">
        <f ca="1">IF(B925="","",IF(ISERROR(MATCH($J925,SorP!$B$1:$B$6226,0)),"",INDIRECT("'SorP'!$A$"&amp;MATCH($S925&amp;$J925,SorP!C:C,0))))</f>
        <v/>
      </c>
      <c r="U925" s="168"/>
      <c r="V925" s="169" t="e">
        <f>IF(C925="",NA(),MATCH($B925&amp;$C925,'Smelter Look-up'!$J:$J,0))</f>
        <v>#N/A</v>
      </c>
      <c r="X925" s="170">
        <f t="shared" ca="1" si="66"/>
        <v>0</v>
      </c>
      <c r="AB925" s="314" t="str">
        <f t="shared" si="68"/>
        <v/>
      </c>
    </row>
    <row r="926" spans="1:28" s="170" customFormat="1" ht="20.25">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67"/>
        <v/>
      </c>
      <c r="T926" s="155" t="str">
        <f ca="1">IF(B926="","",IF(ISERROR(MATCH($J926,SorP!$B$1:$B$6226,0)),"",INDIRECT("'SorP'!$A$"&amp;MATCH($S926&amp;$J926,SorP!C:C,0))))</f>
        <v/>
      </c>
      <c r="U926" s="168"/>
      <c r="V926" s="169" t="e">
        <f>IF(C926="",NA(),MATCH($B926&amp;$C926,'Smelter Look-up'!$J:$J,0))</f>
        <v>#N/A</v>
      </c>
      <c r="X926" s="170">
        <f t="shared" ca="1" si="66"/>
        <v>0</v>
      </c>
      <c r="AB926" s="314" t="str">
        <f t="shared" si="68"/>
        <v/>
      </c>
    </row>
    <row r="927" spans="1:28" s="170" customFormat="1" ht="20.25">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67"/>
        <v/>
      </c>
      <c r="T927" s="155" t="str">
        <f ca="1">IF(B927="","",IF(ISERROR(MATCH($J927,SorP!$B$1:$B$6226,0)),"",INDIRECT("'SorP'!$A$"&amp;MATCH($S927&amp;$J927,SorP!C:C,0))))</f>
        <v/>
      </c>
      <c r="U927" s="168"/>
      <c r="V927" s="169" t="e">
        <f>IF(C927="",NA(),MATCH($B927&amp;$C927,'Smelter Look-up'!$J:$J,0))</f>
        <v>#N/A</v>
      </c>
      <c r="X927" s="170">
        <f t="shared" ca="1" si="66"/>
        <v>0</v>
      </c>
      <c r="AB927" s="314" t="str">
        <f t="shared" si="68"/>
        <v/>
      </c>
    </row>
    <row r="928" spans="1:28" s="170" customFormat="1" ht="20.25">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67"/>
        <v/>
      </c>
      <c r="T928" s="155" t="str">
        <f ca="1">IF(B928="","",IF(ISERROR(MATCH($J928,SorP!$B$1:$B$6226,0)),"",INDIRECT("'SorP'!$A$"&amp;MATCH($S928&amp;$J928,SorP!C:C,0))))</f>
        <v/>
      </c>
      <c r="U928" s="168"/>
      <c r="V928" s="169" t="e">
        <f>IF(C928="",NA(),MATCH($B928&amp;$C928,'Smelter Look-up'!$J:$J,0))</f>
        <v>#N/A</v>
      </c>
      <c r="X928" s="170">
        <f t="shared" ca="1" si="66"/>
        <v>0</v>
      </c>
      <c r="AB928" s="314" t="str">
        <f t="shared" si="68"/>
        <v/>
      </c>
    </row>
    <row r="929" spans="1:28" s="170" customFormat="1" ht="20.25">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67"/>
        <v/>
      </c>
      <c r="T929" s="155" t="str">
        <f ca="1">IF(B929="","",IF(ISERROR(MATCH($J929,SorP!$B$1:$B$6226,0)),"",INDIRECT("'SorP'!$A$"&amp;MATCH($S929&amp;$J929,SorP!C:C,0))))</f>
        <v/>
      </c>
      <c r="U929" s="168"/>
      <c r="V929" s="169" t="e">
        <f>IF(C929="",NA(),MATCH($B929&amp;$C929,'Smelter Look-up'!$J:$J,0))</f>
        <v>#N/A</v>
      </c>
      <c r="X929" s="170">
        <f t="shared" ca="1" si="66"/>
        <v>0</v>
      </c>
      <c r="AB929" s="314" t="str">
        <f t="shared" si="68"/>
        <v/>
      </c>
    </row>
    <row r="930" spans="1:28" s="170" customFormat="1" ht="20.25">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67"/>
        <v/>
      </c>
      <c r="T930" s="155" t="str">
        <f ca="1">IF(B930="","",IF(ISERROR(MATCH($J930,SorP!$B$1:$B$6226,0)),"",INDIRECT("'SorP'!$A$"&amp;MATCH($S930&amp;$J930,SorP!C:C,0))))</f>
        <v/>
      </c>
      <c r="U930" s="168"/>
      <c r="V930" s="169" t="e">
        <f>IF(C930="",NA(),MATCH($B930&amp;$C930,'Smelter Look-up'!$J:$J,0))</f>
        <v>#N/A</v>
      </c>
      <c r="X930" s="170">
        <f t="shared" ca="1" si="66"/>
        <v>0</v>
      </c>
      <c r="AB930" s="314" t="str">
        <f t="shared" si="68"/>
        <v/>
      </c>
    </row>
    <row r="931" spans="1:28" s="170" customFormat="1" ht="20.25">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67"/>
        <v/>
      </c>
      <c r="T931" s="155" t="str">
        <f ca="1">IF(B931="","",IF(ISERROR(MATCH($J931,SorP!$B$1:$B$6226,0)),"",INDIRECT("'SorP'!$A$"&amp;MATCH($S931&amp;$J931,SorP!C:C,0))))</f>
        <v/>
      </c>
      <c r="U931" s="168"/>
      <c r="V931" s="169" t="e">
        <f>IF(C931="",NA(),MATCH($B931&amp;$C931,'Smelter Look-up'!$J:$J,0))</f>
        <v>#N/A</v>
      </c>
      <c r="X931" s="170">
        <f t="shared" ca="1" si="66"/>
        <v>0</v>
      </c>
      <c r="AB931" s="314" t="str">
        <f t="shared" si="68"/>
        <v/>
      </c>
    </row>
    <row r="932" spans="1:28" s="170" customFormat="1" ht="20.25">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67"/>
        <v/>
      </c>
      <c r="T932" s="155" t="str">
        <f ca="1">IF(B932="","",IF(ISERROR(MATCH($J932,SorP!$B$1:$B$6226,0)),"",INDIRECT("'SorP'!$A$"&amp;MATCH($S932&amp;$J932,SorP!C:C,0))))</f>
        <v/>
      </c>
      <c r="U932" s="168"/>
      <c r="V932" s="169" t="e">
        <f>IF(C932="",NA(),MATCH($B932&amp;$C932,'Smelter Look-up'!$J:$J,0))</f>
        <v>#N/A</v>
      </c>
      <c r="X932" s="170">
        <f t="shared" ca="1" si="66"/>
        <v>0</v>
      </c>
      <c r="AB932" s="314" t="str">
        <f t="shared" si="68"/>
        <v/>
      </c>
    </row>
    <row r="933" spans="1:28" s="170" customFormat="1" ht="20.25">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67"/>
        <v/>
      </c>
      <c r="T933" s="155" t="str">
        <f ca="1">IF(B933="","",IF(ISERROR(MATCH($J933,SorP!$B$1:$B$6226,0)),"",INDIRECT("'SorP'!$A$"&amp;MATCH($S933&amp;$J933,SorP!C:C,0))))</f>
        <v/>
      </c>
      <c r="U933" s="168"/>
      <c r="V933" s="169" t="e">
        <f>IF(C933="",NA(),MATCH($B933&amp;$C933,'Smelter Look-up'!$J:$J,0))</f>
        <v>#N/A</v>
      </c>
      <c r="X933" s="170">
        <f t="shared" ca="1" si="66"/>
        <v>0</v>
      </c>
      <c r="AB933" s="314" t="str">
        <f t="shared" si="68"/>
        <v/>
      </c>
    </row>
    <row r="934" spans="1:28" s="170" customFormat="1" ht="20.25">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67"/>
        <v/>
      </c>
      <c r="T934" s="155" t="str">
        <f ca="1">IF(B934="","",IF(ISERROR(MATCH($J934,SorP!$B$1:$B$6226,0)),"",INDIRECT("'SorP'!$A$"&amp;MATCH($S934&amp;$J934,SorP!C:C,0))))</f>
        <v/>
      </c>
      <c r="U934" s="168"/>
      <c r="V934" s="169" t="e">
        <f>IF(C934="",NA(),MATCH($B934&amp;$C934,'Smelter Look-up'!$J:$J,0))</f>
        <v>#N/A</v>
      </c>
      <c r="X934" s="170">
        <f t="shared" ca="1" si="66"/>
        <v>0</v>
      </c>
      <c r="AB934" s="314" t="str">
        <f t="shared" si="68"/>
        <v/>
      </c>
    </row>
    <row r="935" spans="1:28" s="170" customFormat="1" ht="20.25">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67"/>
        <v/>
      </c>
      <c r="T935" s="155" t="str">
        <f ca="1">IF(B935="","",IF(ISERROR(MATCH($J935,SorP!$B$1:$B$6226,0)),"",INDIRECT("'SorP'!$A$"&amp;MATCH($S935&amp;$J935,SorP!C:C,0))))</f>
        <v/>
      </c>
      <c r="U935" s="168"/>
      <c r="V935" s="169" t="e">
        <f>IF(C935="",NA(),MATCH($B935&amp;$C935,'Smelter Look-up'!$J:$J,0))</f>
        <v>#N/A</v>
      </c>
      <c r="X935" s="170">
        <f t="shared" ca="1" si="66"/>
        <v>0</v>
      </c>
      <c r="AB935" s="314" t="str">
        <f t="shared" si="68"/>
        <v/>
      </c>
    </row>
    <row r="936" spans="1:28" s="170" customFormat="1" ht="20.25">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67"/>
        <v/>
      </c>
      <c r="T936" s="155" t="str">
        <f ca="1">IF(B936="","",IF(ISERROR(MATCH($J936,SorP!$B$1:$B$6226,0)),"",INDIRECT("'SorP'!$A$"&amp;MATCH($S936&amp;$J936,SorP!C:C,0))))</f>
        <v/>
      </c>
      <c r="U936" s="168"/>
      <c r="V936" s="169" t="e">
        <f>IF(C936="",NA(),MATCH($B936&amp;$C936,'Smelter Look-up'!$J:$J,0))</f>
        <v>#N/A</v>
      </c>
      <c r="X936" s="170">
        <f t="shared" ca="1" si="66"/>
        <v>0</v>
      </c>
      <c r="AB936" s="314" t="str">
        <f t="shared" si="68"/>
        <v/>
      </c>
    </row>
    <row r="937" spans="1:28" s="170" customFormat="1" ht="20.25">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67"/>
        <v/>
      </c>
      <c r="T937" s="155" t="str">
        <f ca="1">IF(B937="","",IF(ISERROR(MATCH($J937,SorP!$B$1:$B$6226,0)),"",INDIRECT("'SorP'!$A$"&amp;MATCH($S937&amp;$J937,SorP!C:C,0))))</f>
        <v/>
      </c>
      <c r="U937" s="168"/>
      <c r="V937" s="169" t="e">
        <f>IF(C937="",NA(),MATCH($B937&amp;$C937,'Smelter Look-up'!$J:$J,0))</f>
        <v>#N/A</v>
      </c>
      <c r="X937" s="170">
        <f t="shared" ca="1" si="66"/>
        <v>0</v>
      </c>
      <c r="AB937" s="314" t="str">
        <f t="shared" si="68"/>
        <v/>
      </c>
    </row>
    <row r="938" spans="1:28" s="170" customFormat="1" ht="20.25">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67"/>
        <v/>
      </c>
      <c r="T938" s="155" t="str">
        <f ca="1">IF(B938="","",IF(ISERROR(MATCH($J938,SorP!$B$1:$B$6226,0)),"",INDIRECT("'SorP'!$A$"&amp;MATCH($S938&amp;$J938,SorP!C:C,0))))</f>
        <v/>
      </c>
      <c r="U938" s="168"/>
      <c r="V938" s="169" t="e">
        <f>IF(C938="",NA(),MATCH($B938&amp;$C938,'Smelter Look-up'!$J:$J,0))</f>
        <v>#N/A</v>
      </c>
      <c r="X938" s="170">
        <f t="shared" ca="1" si="66"/>
        <v>0</v>
      </c>
      <c r="AB938" s="314" t="str">
        <f t="shared" si="68"/>
        <v/>
      </c>
    </row>
    <row r="939" spans="1:28" s="170" customFormat="1" ht="20.25">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67"/>
        <v/>
      </c>
      <c r="T939" s="155" t="str">
        <f ca="1">IF(B939="","",IF(ISERROR(MATCH($J939,SorP!$B$1:$B$6226,0)),"",INDIRECT("'SorP'!$A$"&amp;MATCH($S939&amp;$J939,SorP!C:C,0))))</f>
        <v/>
      </c>
      <c r="U939" s="168"/>
      <c r="V939" s="169" t="e">
        <f>IF(C939="",NA(),MATCH($B939&amp;$C939,'Smelter Look-up'!$J:$J,0))</f>
        <v>#N/A</v>
      </c>
      <c r="X939" s="170">
        <f t="shared" ca="1" si="66"/>
        <v>0</v>
      </c>
      <c r="AB939" s="314" t="str">
        <f t="shared" si="68"/>
        <v/>
      </c>
    </row>
    <row r="940" spans="1:28" s="170" customFormat="1" ht="20.25">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67"/>
        <v/>
      </c>
      <c r="T940" s="155" t="str">
        <f ca="1">IF(B940="","",IF(ISERROR(MATCH($J940,SorP!$B$1:$B$6226,0)),"",INDIRECT("'SorP'!$A$"&amp;MATCH($S940&amp;$J940,SorP!C:C,0))))</f>
        <v/>
      </c>
      <c r="U940" s="168"/>
      <c r="V940" s="169" t="e">
        <f>IF(C940="",NA(),MATCH($B940&amp;$C940,'Smelter Look-up'!$J:$J,0))</f>
        <v>#N/A</v>
      </c>
      <c r="X940" s="170">
        <f t="shared" ca="1" si="66"/>
        <v>0</v>
      </c>
      <c r="AB940" s="314" t="str">
        <f t="shared" si="68"/>
        <v/>
      </c>
    </row>
    <row r="941" spans="1:28" s="170" customFormat="1" ht="20.25">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67"/>
        <v/>
      </c>
      <c r="T941" s="155" t="str">
        <f ca="1">IF(B941="","",IF(ISERROR(MATCH($J941,SorP!$B$1:$B$6226,0)),"",INDIRECT("'SorP'!$A$"&amp;MATCH($S941&amp;$J941,SorP!C:C,0))))</f>
        <v/>
      </c>
      <c r="U941" s="168"/>
      <c r="V941" s="169" t="e">
        <f>IF(C941="",NA(),MATCH($B941&amp;$C941,'Smelter Look-up'!$J:$J,0))</f>
        <v>#N/A</v>
      </c>
      <c r="X941" s="170">
        <f t="shared" ca="1" si="66"/>
        <v>0</v>
      </c>
      <c r="AB941" s="314" t="str">
        <f t="shared" si="68"/>
        <v/>
      </c>
    </row>
    <row r="942" spans="1:28" s="170" customFormat="1" ht="20.25">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67"/>
        <v/>
      </c>
      <c r="T942" s="155" t="str">
        <f ca="1">IF(B942="","",IF(ISERROR(MATCH($J942,SorP!$B$1:$B$6226,0)),"",INDIRECT("'SorP'!$A$"&amp;MATCH($S942&amp;$J942,SorP!C:C,0))))</f>
        <v/>
      </c>
      <c r="U942" s="168"/>
      <c r="V942" s="169" t="e">
        <f>IF(C942="",NA(),MATCH($B942&amp;$C942,'Smelter Look-up'!$J:$J,0))</f>
        <v>#N/A</v>
      </c>
      <c r="X942" s="170">
        <f t="shared" ca="1" si="66"/>
        <v>0</v>
      </c>
      <c r="AB942" s="314" t="str">
        <f t="shared" si="68"/>
        <v/>
      </c>
    </row>
    <row r="943" spans="1:28" s="170" customFormat="1" ht="20.25">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67"/>
        <v/>
      </c>
      <c r="T943" s="155" t="str">
        <f ca="1">IF(B943="","",IF(ISERROR(MATCH($J943,SorP!$B$1:$B$6226,0)),"",INDIRECT("'SorP'!$A$"&amp;MATCH($S943&amp;$J943,SorP!C:C,0))))</f>
        <v/>
      </c>
      <c r="U943" s="168"/>
      <c r="V943" s="169" t="e">
        <f>IF(C943="",NA(),MATCH($B943&amp;$C943,'Smelter Look-up'!$J:$J,0))</f>
        <v>#N/A</v>
      </c>
      <c r="X943" s="170">
        <f t="shared" ca="1" si="66"/>
        <v>0</v>
      </c>
      <c r="AB943" s="314" t="str">
        <f t="shared" si="68"/>
        <v/>
      </c>
    </row>
    <row r="944" spans="1:28" s="170" customFormat="1" ht="20.25">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67"/>
        <v/>
      </c>
      <c r="T944" s="155" t="str">
        <f ca="1">IF(B944="","",IF(ISERROR(MATCH($J944,SorP!$B$1:$B$6226,0)),"",INDIRECT("'SorP'!$A$"&amp;MATCH($S944&amp;$J944,SorP!C:C,0))))</f>
        <v/>
      </c>
      <c r="U944" s="168"/>
      <c r="V944" s="169" t="e">
        <f>IF(C944="",NA(),MATCH($B944&amp;$C944,'Smelter Look-up'!$J:$J,0))</f>
        <v>#N/A</v>
      </c>
      <c r="X944" s="170">
        <f t="shared" ca="1" si="66"/>
        <v>0</v>
      </c>
      <c r="AB944" s="314" t="str">
        <f t="shared" si="68"/>
        <v/>
      </c>
    </row>
    <row r="945" spans="1:28" s="170" customFormat="1" ht="20.25">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67"/>
        <v/>
      </c>
      <c r="T945" s="155" t="str">
        <f ca="1">IF(B945="","",IF(ISERROR(MATCH($J945,SorP!$B$1:$B$6226,0)),"",INDIRECT("'SorP'!$A$"&amp;MATCH($S945&amp;$J945,SorP!C:C,0))))</f>
        <v/>
      </c>
      <c r="U945" s="168"/>
      <c r="V945" s="169" t="e">
        <f>IF(C945="",NA(),MATCH($B945&amp;$C945,'Smelter Look-up'!$J:$J,0))</f>
        <v>#N/A</v>
      </c>
      <c r="X945" s="170">
        <f t="shared" ca="1" si="66"/>
        <v>0</v>
      </c>
      <c r="AB945" s="314" t="str">
        <f t="shared" si="68"/>
        <v/>
      </c>
    </row>
    <row r="946" spans="1:28" s="170" customFormat="1" ht="20.25">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67"/>
        <v/>
      </c>
      <c r="T946" s="155" t="str">
        <f ca="1">IF(B946="","",IF(ISERROR(MATCH($J946,SorP!$B$1:$B$6226,0)),"",INDIRECT("'SorP'!$A$"&amp;MATCH($S946&amp;$J946,SorP!C:C,0))))</f>
        <v/>
      </c>
      <c r="U946" s="168"/>
      <c r="V946" s="169" t="e">
        <f>IF(C946="",NA(),MATCH($B946&amp;$C946,'Smelter Look-up'!$J:$J,0))</f>
        <v>#N/A</v>
      </c>
      <c r="X946" s="170">
        <f t="shared" ca="1" si="66"/>
        <v>0</v>
      </c>
      <c r="AB946" s="314" t="str">
        <f t="shared" si="68"/>
        <v/>
      </c>
    </row>
    <row r="947" spans="1:28" s="170" customFormat="1" ht="20.25">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67"/>
        <v/>
      </c>
      <c r="T947" s="155" t="str">
        <f ca="1">IF(B947="","",IF(ISERROR(MATCH($J947,SorP!$B$1:$B$6226,0)),"",INDIRECT("'SorP'!$A$"&amp;MATCH($S947&amp;$J947,SorP!C:C,0))))</f>
        <v/>
      </c>
      <c r="U947" s="168"/>
      <c r="V947" s="169" t="e">
        <f>IF(C947="",NA(),MATCH($B947&amp;$C947,'Smelter Look-up'!$J:$J,0))</f>
        <v>#N/A</v>
      </c>
      <c r="X947" s="170">
        <f t="shared" ca="1" si="66"/>
        <v>0</v>
      </c>
      <c r="AB947" s="314" t="str">
        <f t="shared" si="68"/>
        <v/>
      </c>
    </row>
    <row r="948" spans="1:28" s="170" customFormat="1" ht="20.25">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67"/>
        <v/>
      </c>
      <c r="T948" s="155" t="str">
        <f ca="1">IF(B948="","",IF(ISERROR(MATCH($J948,SorP!$B$1:$B$6226,0)),"",INDIRECT("'SorP'!$A$"&amp;MATCH($S948&amp;$J948,SorP!C:C,0))))</f>
        <v/>
      </c>
      <c r="U948" s="168"/>
      <c r="V948" s="169" t="e">
        <f>IF(C948="",NA(),MATCH($B948&amp;$C948,'Smelter Look-up'!$J:$J,0))</f>
        <v>#N/A</v>
      </c>
      <c r="X948" s="170">
        <f t="shared" ca="1" si="66"/>
        <v>0</v>
      </c>
      <c r="AB948" s="314" t="str">
        <f t="shared" si="68"/>
        <v/>
      </c>
    </row>
    <row r="949" spans="1:28" s="170" customFormat="1" ht="20.25">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67"/>
        <v/>
      </c>
      <c r="T949" s="155" t="str">
        <f ca="1">IF(B949="","",IF(ISERROR(MATCH($J949,SorP!$B$1:$B$6226,0)),"",INDIRECT("'SorP'!$A$"&amp;MATCH($S949&amp;$J949,SorP!C:C,0))))</f>
        <v/>
      </c>
      <c r="U949" s="168"/>
      <c r="V949" s="169" t="e">
        <f>IF(C949="",NA(),MATCH($B949&amp;$C949,'Smelter Look-up'!$J:$J,0))</f>
        <v>#N/A</v>
      </c>
      <c r="X949" s="170">
        <f t="shared" ca="1" si="66"/>
        <v>0</v>
      </c>
      <c r="AB949" s="314" t="str">
        <f t="shared" si="68"/>
        <v/>
      </c>
    </row>
    <row r="950" spans="1:28" s="170" customFormat="1" ht="20.25">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67"/>
        <v/>
      </c>
      <c r="T950" s="155" t="str">
        <f ca="1">IF(B950="","",IF(ISERROR(MATCH($J950,SorP!$B$1:$B$6226,0)),"",INDIRECT("'SorP'!$A$"&amp;MATCH($S950&amp;$J950,SorP!C:C,0))))</f>
        <v/>
      </c>
      <c r="U950" s="168"/>
      <c r="V950" s="169" t="e">
        <f>IF(C950="",NA(),MATCH($B950&amp;$C950,'Smelter Look-up'!$J:$J,0))</f>
        <v>#N/A</v>
      </c>
      <c r="X950" s="170">
        <f t="shared" ca="1" si="66"/>
        <v>0</v>
      </c>
      <c r="AB950" s="314" t="str">
        <f t="shared" si="68"/>
        <v/>
      </c>
    </row>
    <row r="951" spans="1:28" s="170" customFormat="1" ht="20.25">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67"/>
        <v/>
      </c>
      <c r="T951" s="155" t="str">
        <f ca="1">IF(B951="","",IF(ISERROR(MATCH($J951,SorP!$B$1:$B$6226,0)),"",INDIRECT("'SorP'!$A$"&amp;MATCH($S951&amp;$J951,SorP!C:C,0))))</f>
        <v/>
      </c>
      <c r="U951" s="168"/>
      <c r="V951" s="169" t="e">
        <f>IF(C951="",NA(),MATCH($B951&amp;$C951,'Smelter Look-up'!$J:$J,0))</f>
        <v>#N/A</v>
      </c>
      <c r="X951" s="170">
        <f t="shared" ca="1" si="66"/>
        <v>0</v>
      </c>
      <c r="AB951" s="314" t="str">
        <f t="shared" si="68"/>
        <v/>
      </c>
    </row>
    <row r="952" spans="1:28" s="170" customFormat="1" ht="20.25">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67"/>
        <v/>
      </c>
      <c r="T952" s="155" t="str">
        <f ca="1">IF(B952="","",IF(ISERROR(MATCH($J952,SorP!$B$1:$B$6226,0)),"",INDIRECT("'SorP'!$A$"&amp;MATCH($S952&amp;$J952,SorP!C:C,0))))</f>
        <v/>
      </c>
      <c r="U952" s="168"/>
      <c r="V952" s="169" t="e">
        <f>IF(C952="",NA(),MATCH($B952&amp;$C952,'Smelter Look-up'!$J:$J,0))</f>
        <v>#N/A</v>
      </c>
      <c r="X952" s="170">
        <f t="shared" ca="1" si="66"/>
        <v>0</v>
      </c>
      <c r="AB952" s="314" t="str">
        <f t="shared" si="68"/>
        <v/>
      </c>
    </row>
    <row r="953" spans="1:28" s="170" customFormat="1" ht="20.25">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67"/>
        <v/>
      </c>
      <c r="T953" s="155" t="str">
        <f ca="1">IF(B953="","",IF(ISERROR(MATCH($J953,SorP!$B$1:$B$6226,0)),"",INDIRECT("'SorP'!$A$"&amp;MATCH($S953&amp;$J953,SorP!C:C,0))))</f>
        <v/>
      </c>
      <c r="U953" s="168"/>
      <c r="V953" s="169" t="e">
        <f>IF(C953="",NA(),MATCH($B953&amp;$C953,'Smelter Look-up'!$J:$J,0))</f>
        <v>#N/A</v>
      </c>
      <c r="X953" s="170">
        <f t="shared" ca="1" si="66"/>
        <v>0</v>
      </c>
      <c r="AB953" s="314" t="str">
        <f t="shared" si="68"/>
        <v/>
      </c>
    </row>
    <row r="954" spans="1:28" s="170" customFormat="1" ht="20.25">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67"/>
        <v/>
      </c>
      <c r="T954" s="155" t="str">
        <f ca="1">IF(B954="","",IF(ISERROR(MATCH($J954,SorP!$B$1:$B$6226,0)),"",INDIRECT("'SorP'!$A$"&amp;MATCH($S954&amp;$J954,SorP!C:C,0))))</f>
        <v/>
      </c>
      <c r="U954" s="168"/>
      <c r="V954" s="169" t="e">
        <f>IF(C954="",NA(),MATCH($B954&amp;$C954,'Smelter Look-up'!$J:$J,0))</f>
        <v>#N/A</v>
      </c>
      <c r="X954" s="170">
        <f t="shared" ca="1" si="66"/>
        <v>0</v>
      </c>
      <c r="AB954" s="314" t="str">
        <f t="shared" si="68"/>
        <v/>
      </c>
    </row>
    <row r="955" spans="1:28" s="170" customFormat="1" ht="20.25">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67"/>
        <v/>
      </c>
      <c r="T955" s="155" t="str">
        <f ca="1">IF(B955="","",IF(ISERROR(MATCH($J955,SorP!$B$1:$B$6226,0)),"",INDIRECT("'SorP'!$A$"&amp;MATCH($S955&amp;$J955,SorP!C:C,0))))</f>
        <v/>
      </c>
      <c r="U955" s="168"/>
      <c r="V955" s="169" t="e">
        <f>IF(C955="",NA(),MATCH($B955&amp;$C955,'Smelter Look-up'!$J:$J,0))</f>
        <v>#N/A</v>
      </c>
      <c r="X955" s="170">
        <f t="shared" ref="X955:X1018" ca="1" si="69">IF(AND(C955="Smelter not listed",OR(LEN(D955)=0,LEN(E955)=0)),1,0)</f>
        <v>0</v>
      </c>
      <c r="AB955" s="314" t="str">
        <f t="shared" si="68"/>
        <v/>
      </c>
    </row>
    <row r="956" spans="1:28" s="170" customFormat="1" ht="20.25">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ref="S956:S1019" ca="1" si="70">IF(B956="","",IF(ISERROR(MATCH($E956,CL,0)),"Unknown",INDIRECT("'C'!$A$"&amp;MATCH($E956,CL,0)+1)))</f>
        <v/>
      </c>
      <c r="T956" s="155" t="str">
        <f ca="1">IF(B956="","",IF(ISERROR(MATCH($J956,SorP!$B$1:$B$6226,0)),"",INDIRECT("'SorP'!$A$"&amp;MATCH($S956&amp;$J956,SorP!C:C,0))))</f>
        <v/>
      </c>
      <c r="U956" s="168"/>
      <c r="V956" s="169" t="e">
        <f>IF(C956="",NA(),MATCH($B956&amp;$C956,'Smelter Look-up'!$J:$J,0))</f>
        <v>#N/A</v>
      </c>
      <c r="X956" s="170">
        <f t="shared" ca="1" si="69"/>
        <v>0</v>
      </c>
      <c r="AB956" s="314" t="str">
        <f t="shared" si="68"/>
        <v/>
      </c>
    </row>
    <row r="957" spans="1:28" s="170" customFormat="1" ht="20.25">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70"/>
        <v/>
      </c>
      <c r="T957" s="155" t="str">
        <f ca="1">IF(B957="","",IF(ISERROR(MATCH($J957,SorP!$B$1:$B$6226,0)),"",INDIRECT("'SorP'!$A$"&amp;MATCH($S957&amp;$J957,SorP!C:C,0))))</f>
        <v/>
      </c>
      <c r="U957" s="168"/>
      <c r="V957" s="169" t="e">
        <f>IF(C957="",NA(),MATCH($B957&amp;$C957,'Smelter Look-up'!$J:$J,0))</f>
        <v>#N/A</v>
      </c>
      <c r="X957" s="170">
        <f t="shared" ca="1" si="69"/>
        <v>0</v>
      </c>
      <c r="AB957" s="314" t="str">
        <f t="shared" si="68"/>
        <v/>
      </c>
    </row>
    <row r="958" spans="1:28" s="170" customFormat="1" ht="20.25">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70"/>
        <v/>
      </c>
      <c r="T958" s="155" t="str">
        <f ca="1">IF(B958="","",IF(ISERROR(MATCH($J958,SorP!$B$1:$B$6226,0)),"",INDIRECT("'SorP'!$A$"&amp;MATCH($S958&amp;$J958,SorP!C:C,0))))</f>
        <v/>
      </c>
      <c r="U958" s="168"/>
      <c r="V958" s="169" t="e">
        <f>IF(C958="",NA(),MATCH($B958&amp;$C958,'Smelter Look-up'!$J:$J,0))</f>
        <v>#N/A</v>
      </c>
      <c r="X958" s="170">
        <f t="shared" ca="1" si="69"/>
        <v>0</v>
      </c>
      <c r="AB958" s="314" t="str">
        <f t="shared" si="68"/>
        <v/>
      </c>
    </row>
    <row r="959" spans="1:28" s="170" customFormat="1" ht="20.25">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70"/>
        <v/>
      </c>
      <c r="T959" s="155" t="str">
        <f ca="1">IF(B959="","",IF(ISERROR(MATCH($J959,SorP!$B$1:$B$6226,0)),"",INDIRECT("'SorP'!$A$"&amp;MATCH($S959&amp;$J959,SorP!C:C,0))))</f>
        <v/>
      </c>
      <c r="U959" s="168"/>
      <c r="V959" s="169" t="e">
        <f>IF(C959="",NA(),MATCH($B959&amp;$C959,'Smelter Look-up'!$J:$J,0))</f>
        <v>#N/A</v>
      </c>
      <c r="X959" s="170">
        <f t="shared" ca="1" si="69"/>
        <v>0</v>
      </c>
      <c r="AB959" s="314" t="str">
        <f t="shared" si="68"/>
        <v/>
      </c>
    </row>
    <row r="960" spans="1:28" s="170" customFormat="1" ht="20.25">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ca="1" si="70"/>
        <v/>
      </c>
      <c r="T960" s="155" t="str">
        <f ca="1">IF(B960="","",IF(ISERROR(MATCH($J960,SorP!$B$1:$B$6226,0)),"",INDIRECT("'SorP'!$A$"&amp;MATCH($S960&amp;$J960,SorP!C:C,0))))</f>
        <v/>
      </c>
      <c r="U960" s="168"/>
      <c r="V960" s="169" t="e">
        <f>IF(C960="",NA(),MATCH($B960&amp;$C960,'Smelter Look-up'!$J:$J,0))</f>
        <v>#N/A</v>
      </c>
      <c r="X960" s="170">
        <f t="shared" ca="1" si="69"/>
        <v>0</v>
      </c>
      <c r="AB960" s="314" t="str">
        <f t="shared" si="68"/>
        <v/>
      </c>
    </row>
    <row r="961" spans="1:28" s="170" customFormat="1" ht="20.25">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70"/>
        <v/>
      </c>
      <c r="T961" s="155" t="str">
        <f ca="1">IF(B961="","",IF(ISERROR(MATCH($J961,SorP!$B$1:$B$6226,0)),"",INDIRECT("'SorP'!$A$"&amp;MATCH($S961&amp;$J961,SorP!C:C,0))))</f>
        <v/>
      </c>
      <c r="U961" s="168"/>
      <c r="V961" s="169" t="e">
        <f>IF(C961="",NA(),MATCH($B961&amp;$C961,'Smelter Look-up'!$J:$J,0))</f>
        <v>#N/A</v>
      </c>
      <c r="X961" s="170">
        <f t="shared" ca="1" si="69"/>
        <v>0</v>
      </c>
      <c r="AB961" s="314" t="str">
        <f t="shared" si="68"/>
        <v/>
      </c>
    </row>
    <row r="962" spans="1:28" s="170" customFormat="1" ht="20.25">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70"/>
        <v/>
      </c>
      <c r="T962" s="155" t="str">
        <f ca="1">IF(B962="","",IF(ISERROR(MATCH($J962,SorP!$B$1:$B$6226,0)),"",INDIRECT("'SorP'!$A$"&amp;MATCH($S962&amp;$J962,SorP!C:C,0))))</f>
        <v/>
      </c>
      <c r="U962" s="168"/>
      <c r="V962" s="169" t="e">
        <f>IF(C962="",NA(),MATCH($B962&amp;$C962,'Smelter Look-up'!$J:$J,0))</f>
        <v>#N/A</v>
      </c>
      <c r="X962" s="170">
        <f t="shared" ca="1" si="69"/>
        <v>0</v>
      </c>
      <c r="AB962" s="314" t="str">
        <f t="shared" ref="AB962:AB1025" si="71">IF(C962="","",B962)</f>
        <v/>
      </c>
    </row>
    <row r="963" spans="1:28" s="170" customFormat="1" ht="20.25">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70"/>
        <v/>
      </c>
      <c r="T963" s="155" t="str">
        <f ca="1">IF(B963="","",IF(ISERROR(MATCH($J963,SorP!$B$1:$B$6226,0)),"",INDIRECT("'SorP'!$A$"&amp;MATCH($S963&amp;$J963,SorP!C:C,0))))</f>
        <v/>
      </c>
      <c r="U963" s="168"/>
      <c r="V963" s="169" t="e">
        <f>IF(C963="",NA(),MATCH($B963&amp;$C963,'Smelter Look-up'!$J:$J,0))</f>
        <v>#N/A</v>
      </c>
      <c r="X963" s="170">
        <f t="shared" ca="1" si="69"/>
        <v>0</v>
      </c>
      <c r="AB963" s="314" t="str">
        <f t="shared" si="71"/>
        <v/>
      </c>
    </row>
    <row r="964" spans="1:28" s="170" customFormat="1" ht="20.25">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70"/>
        <v/>
      </c>
      <c r="T964" s="155" t="str">
        <f ca="1">IF(B964="","",IF(ISERROR(MATCH($J964,SorP!$B$1:$B$6226,0)),"",INDIRECT("'SorP'!$A$"&amp;MATCH($S964&amp;$J964,SorP!C:C,0))))</f>
        <v/>
      </c>
      <c r="U964" s="168"/>
      <c r="V964" s="169" t="e">
        <f>IF(C964="",NA(),MATCH($B964&amp;$C964,'Smelter Look-up'!$J:$J,0))</f>
        <v>#N/A</v>
      </c>
      <c r="X964" s="170">
        <f t="shared" ca="1" si="69"/>
        <v>0</v>
      </c>
      <c r="AB964" s="314" t="str">
        <f t="shared" si="71"/>
        <v/>
      </c>
    </row>
    <row r="965" spans="1:28" s="170" customFormat="1" ht="20.25">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70"/>
        <v/>
      </c>
      <c r="T965" s="155" t="str">
        <f ca="1">IF(B965="","",IF(ISERROR(MATCH($J965,SorP!$B$1:$B$6226,0)),"",INDIRECT("'SorP'!$A$"&amp;MATCH($S965&amp;$J965,SorP!C:C,0))))</f>
        <v/>
      </c>
      <c r="U965" s="168"/>
      <c r="V965" s="169" t="e">
        <f>IF(C965="",NA(),MATCH($B965&amp;$C965,'Smelter Look-up'!$J:$J,0))</f>
        <v>#N/A</v>
      </c>
      <c r="X965" s="170">
        <f t="shared" ca="1" si="69"/>
        <v>0</v>
      </c>
      <c r="AB965" s="314" t="str">
        <f t="shared" si="71"/>
        <v/>
      </c>
    </row>
    <row r="966" spans="1:28" s="170" customFormat="1" ht="20.25">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70"/>
        <v/>
      </c>
      <c r="T966" s="155" t="str">
        <f ca="1">IF(B966="","",IF(ISERROR(MATCH($J966,SorP!$B$1:$B$6226,0)),"",INDIRECT("'SorP'!$A$"&amp;MATCH($S966&amp;$J966,SorP!C:C,0))))</f>
        <v/>
      </c>
      <c r="U966" s="168"/>
      <c r="V966" s="169" t="e">
        <f>IF(C966="",NA(),MATCH($B966&amp;$C966,'Smelter Look-up'!$J:$J,0))</f>
        <v>#N/A</v>
      </c>
      <c r="X966" s="170">
        <f t="shared" ca="1" si="69"/>
        <v>0</v>
      </c>
      <c r="AB966" s="314" t="str">
        <f t="shared" si="71"/>
        <v/>
      </c>
    </row>
    <row r="967" spans="1:28" s="170" customFormat="1" ht="20.25">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70"/>
        <v/>
      </c>
      <c r="T967" s="155" t="str">
        <f ca="1">IF(B967="","",IF(ISERROR(MATCH($J967,SorP!$B$1:$B$6226,0)),"",INDIRECT("'SorP'!$A$"&amp;MATCH($S967&amp;$J967,SorP!C:C,0))))</f>
        <v/>
      </c>
      <c r="U967" s="168"/>
      <c r="V967" s="169" t="e">
        <f>IF(C967="",NA(),MATCH($B967&amp;$C967,'Smelter Look-up'!$J:$J,0))</f>
        <v>#N/A</v>
      </c>
      <c r="X967" s="170">
        <f t="shared" ca="1" si="69"/>
        <v>0</v>
      </c>
      <c r="AB967" s="314" t="str">
        <f t="shared" si="71"/>
        <v/>
      </c>
    </row>
    <row r="968" spans="1:28" s="170" customFormat="1" ht="20.25">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70"/>
        <v/>
      </c>
      <c r="T968" s="155" t="str">
        <f ca="1">IF(B968="","",IF(ISERROR(MATCH($J968,SorP!$B$1:$B$6226,0)),"",INDIRECT("'SorP'!$A$"&amp;MATCH($S968&amp;$J968,SorP!C:C,0))))</f>
        <v/>
      </c>
      <c r="U968" s="168"/>
      <c r="V968" s="169" t="e">
        <f>IF(C968="",NA(),MATCH($B968&amp;$C968,'Smelter Look-up'!$J:$J,0))</f>
        <v>#N/A</v>
      </c>
      <c r="X968" s="170">
        <f t="shared" ca="1" si="69"/>
        <v>0</v>
      </c>
      <c r="AB968" s="314" t="str">
        <f t="shared" si="71"/>
        <v/>
      </c>
    </row>
    <row r="969" spans="1:28" s="170" customFormat="1" ht="20.25">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70"/>
        <v/>
      </c>
      <c r="T969" s="155" t="str">
        <f ca="1">IF(B969="","",IF(ISERROR(MATCH($J969,SorP!$B$1:$B$6226,0)),"",INDIRECT("'SorP'!$A$"&amp;MATCH($S969&amp;$J969,SorP!C:C,0))))</f>
        <v/>
      </c>
      <c r="U969" s="168"/>
      <c r="V969" s="169" t="e">
        <f>IF(C969="",NA(),MATCH($B969&amp;$C969,'Smelter Look-up'!$J:$J,0))</f>
        <v>#N/A</v>
      </c>
      <c r="X969" s="170">
        <f t="shared" ca="1" si="69"/>
        <v>0</v>
      </c>
      <c r="AB969" s="314" t="str">
        <f t="shared" si="71"/>
        <v/>
      </c>
    </row>
    <row r="970" spans="1:28" s="170" customFormat="1" ht="20.25">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70"/>
        <v/>
      </c>
      <c r="T970" s="155" t="str">
        <f ca="1">IF(B970="","",IF(ISERROR(MATCH($J970,SorP!$B$1:$B$6226,0)),"",INDIRECT("'SorP'!$A$"&amp;MATCH($S970&amp;$J970,SorP!C:C,0))))</f>
        <v/>
      </c>
      <c r="U970" s="168"/>
      <c r="V970" s="169" t="e">
        <f>IF(C970="",NA(),MATCH($B970&amp;$C970,'Smelter Look-up'!$J:$J,0))</f>
        <v>#N/A</v>
      </c>
      <c r="X970" s="170">
        <f t="shared" ca="1" si="69"/>
        <v>0</v>
      </c>
      <c r="AB970" s="314" t="str">
        <f t="shared" si="71"/>
        <v/>
      </c>
    </row>
    <row r="971" spans="1:28" s="170" customFormat="1" ht="20.25">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70"/>
        <v/>
      </c>
      <c r="T971" s="155" t="str">
        <f ca="1">IF(B971="","",IF(ISERROR(MATCH($J971,SorP!$B$1:$B$6226,0)),"",INDIRECT("'SorP'!$A$"&amp;MATCH($S971&amp;$J971,SorP!C:C,0))))</f>
        <v/>
      </c>
      <c r="U971" s="168"/>
      <c r="V971" s="169" t="e">
        <f>IF(C971="",NA(),MATCH($B971&amp;$C971,'Smelter Look-up'!$J:$J,0))</f>
        <v>#N/A</v>
      </c>
      <c r="X971" s="170">
        <f t="shared" ca="1" si="69"/>
        <v>0</v>
      </c>
      <c r="AB971" s="314" t="str">
        <f t="shared" si="71"/>
        <v/>
      </c>
    </row>
    <row r="972" spans="1:28" s="170" customFormat="1" ht="20.25">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70"/>
        <v/>
      </c>
      <c r="T972" s="155" t="str">
        <f ca="1">IF(B972="","",IF(ISERROR(MATCH($J972,SorP!$B$1:$B$6226,0)),"",INDIRECT("'SorP'!$A$"&amp;MATCH($S972&amp;$J972,SorP!C:C,0))))</f>
        <v/>
      </c>
      <c r="U972" s="168"/>
      <c r="V972" s="169" t="e">
        <f>IF(C972="",NA(),MATCH($B972&amp;$C972,'Smelter Look-up'!$J:$J,0))</f>
        <v>#N/A</v>
      </c>
      <c r="X972" s="170">
        <f t="shared" ca="1" si="69"/>
        <v>0</v>
      </c>
      <c r="AB972" s="314" t="str">
        <f t="shared" si="71"/>
        <v/>
      </c>
    </row>
    <row r="973" spans="1:28" s="170" customFormat="1" ht="20.25">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70"/>
        <v/>
      </c>
      <c r="T973" s="155" t="str">
        <f ca="1">IF(B973="","",IF(ISERROR(MATCH($J973,SorP!$B$1:$B$6226,0)),"",INDIRECT("'SorP'!$A$"&amp;MATCH($S973&amp;$J973,SorP!C:C,0))))</f>
        <v/>
      </c>
      <c r="U973" s="168"/>
      <c r="V973" s="169" t="e">
        <f>IF(C973="",NA(),MATCH($B973&amp;$C973,'Smelter Look-up'!$J:$J,0))</f>
        <v>#N/A</v>
      </c>
      <c r="X973" s="170">
        <f t="shared" ca="1" si="69"/>
        <v>0</v>
      </c>
      <c r="AB973" s="314" t="str">
        <f t="shared" si="71"/>
        <v/>
      </c>
    </row>
    <row r="974" spans="1:28" s="170" customFormat="1" ht="20.25">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70"/>
        <v/>
      </c>
      <c r="T974" s="155" t="str">
        <f ca="1">IF(B974="","",IF(ISERROR(MATCH($J974,SorP!$B$1:$B$6226,0)),"",INDIRECT("'SorP'!$A$"&amp;MATCH($S974&amp;$J974,SorP!C:C,0))))</f>
        <v/>
      </c>
      <c r="U974" s="168"/>
      <c r="V974" s="169" t="e">
        <f>IF(C974="",NA(),MATCH($B974&amp;$C974,'Smelter Look-up'!$J:$J,0))</f>
        <v>#N/A</v>
      </c>
      <c r="X974" s="170">
        <f t="shared" ca="1" si="69"/>
        <v>0</v>
      </c>
      <c r="AB974" s="314" t="str">
        <f t="shared" si="71"/>
        <v/>
      </c>
    </row>
    <row r="975" spans="1:28" s="170" customFormat="1" ht="20.25">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70"/>
        <v/>
      </c>
      <c r="T975" s="155" t="str">
        <f ca="1">IF(B975="","",IF(ISERROR(MATCH($J975,SorP!$B$1:$B$6226,0)),"",INDIRECT("'SorP'!$A$"&amp;MATCH($S975&amp;$J975,SorP!C:C,0))))</f>
        <v/>
      </c>
      <c r="U975" s="168"/>
      <c r="V975" s="169" t="e">
        <f>IF(C975="",NA(),MATCH($B975&amp;$C975,'Smelter Look-up'!$J:$J,0))</f>
        <v>#N/A</v>
      </c>
      <c r="X975" s="170">
        <f t="shared" ca="1" si="69"/>
        <v>0</v>
      </c>
      <c r="AB975" s="314" t="str">
        <f t="shared" si="71"/>
        <v/>
      </c>
    </row>
    <row r="976" spans="1:28" s="170" customFormat="1" ht="20.25">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70"/>
        <v/>
      </c>
      <c r="T976" s="155" t="str">
        <f ca="1">IF(B976="","",IF(ISERROR(MATCH($J976,SorP!$B$1:$B$6226,0)),"",INDIRECT("'SorP'!$A$"&amp;MATCH($S976&amp;$J976,SorP!C:C,0))))</f>
        <v/>
      </c>
      <c r="U976" s="168"/>
      <c r="V976" s="169" t="e">
        <f>IF(C976="",NA(),MATCH($B976&amp;$C976,'Smelter Look-up'!$J:$J,0))</f>
        <v>#N/A</v>
      </c>
      <c r="X976" s="170">
        <f t="shared" ca="1" si="69"/>
        <v>0</v>
      </c>
      <c r="AB976" s="314" t="str">
        <f t="shared" si="71"/>
        <v/>
      </c>
    </row>
    <row r="977" spans="1:28" s="170" customFormat="1" ht="20.25">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70"/>
        <v/>
      </c>
      <c r="T977" s="155" t="str">
        <f ca="1">IF(B977="","",IF(ISERROR(MATCH($J977,SorP!$B$1:$B$6226,0)),"",INDIRECT("'SorP'!$A$"&amp;MATCH($S977&amp;$J977,SorP!C:C,0))))</f>
        <v/>
      </c>
      <c r="U977" s="168"/>
      <c r="V977" s="169" t="e">
        <f>IF(C977="",NA(),MATCH($B977&amp;$C977,'Smelter Look-up'!$J:$J,0))</f>
        <v>#N/A</v>
      </c>
      <c r="X977" s="170">
        <f t="shared" ca="1" si="69"/>
        <v>0</v>
      </c>
      <c r="AB977" s="314" t="str">
        <f t="shared" si="71"/>
        <v/>
      </c>
    </row>
    <row r="978" spans="1:28" s="170" customFormat="1" ht="20.25">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70"/>
        <v/>
      </c>
      <c r="T978" s="155" t="str">
        <f ca="1">IF(B978="","",IF(ISERROR(MATCH($J978,SorP!$B$1:$B$6226,0)),"",INDIRECT("'SorP'!$A$"&amp;MATCH($S978&amp;$J978,SorP!C:C,0))))</f>
        <v/>
      </c>
      <c r="U978" s="168"/>
      <c r="V978" s="169" t="e">
        <f>IF(C978="",NA(),MATCH($B978&amp;$C978,'Smelter Look-up'!$J:$J,0))</f>
        <v>#N/A</v>
      </c>
      <c r="X978" s="170">
        <f t="shared" ca="1" si="69"/>
        <v>0</v>
      </c>
      <c r="AB978" s="314" t="str">
        <f t="shared" si="71"/>
        <v/>
      </c>
    </row>
    <row r="979" spans="1:28" s="170" customFormat="1" ht="20.25">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70"/>
        <v/>
      </c>
      <c r="T979" s="155" t="str">
        <f ca="1">IF(B979="","",IF(ISERROR(MATCH($J979,SorP!$B$1:$B$6226,0)),"",INDIRECT("'SorP'!$A$"&amp;MATCH($S979&amp;$J979,SorP!C:C,0))))</f>
        <v/>
      </c>
      <c r="U979" s="168"/>
      <c r="V979" s="169" t="e">
        <f>IF(C979="",NA(),MATCH($B979&amp;$C979,'Smelter Look-up'!$J:$J,0))</f>
        <v>#N/A</v>
      </c>
      <c r="X979" s="170">
        <f t="shared" ca="1" si="69"/>
        <v>0</v>
      </c>
      <c r="AB979" s="314" t="str">
        <f t="shared" si="71"/>
        <v/>
      </c>
    </row>
    <row r="980" spans="1:28" s="170" customFormat="1" ht="20.25">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70"/>
        <v/>
      </c>
      <c r="T980" s="155" t="str">
        <f ca="1">IF(B980="","",IF(ISERROR(MATCH($J980,SorP!$B$1:$B$6226,0)),"",INDIRECT("'SorP'!$A$"&amp;MATCH($S980&amp;$J980,SorP!C:C,0))))</f>
        <v/>
      </c>
      <c r="U980" s="168"/>
      <c r="V980" s="169" t="e">
        <f>IF(C980="",NA(),MATCH($B980&amp;$C980,'Smelter Look-up'!$J:$J,0))</f>
        <v>#N/A</v>
      </c>
      <c r="X980" s="170">
        <f t="shared" ca="1" si="69"/>
        <v>0</v>
      </c>
      <c r="AB980" s="314" t="str">
        <f t="shared" si="71"/>
        <v/>
      </c>
    </row>
    <row r="981" spans="1:28" s="170" customFormat="1" ht="20.25">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70"/>
        <v/>
      </c>
      <c r="T981" s="155" t="str">
        <f ca="1">IF(B981="","",IF(ISERROR(MATCH($J981,SorP!$B$1:$B$6226,0)),"",INDIRECT("'SorP'!$A$"&amp;MATCH($S981&amp;$J981,SorP!C:C,0))))</f>
        <v/>
      </c>
      <c r="U981" s="168"/>
      <c r="V981" s="169" t="e">
        <f>IF(C981="",NA(),MATCH($B981&amp;$C981,'Smelter Look-up'!$J:$J,0))</f>
        <v>#N/A</v>
      </c>
      <c r="X981" s="170">
        <f t="shared" ca="1" si="69"/>
        <v>0</v>
      </c>
      <c r="AB981" s="314" t="str">
        <f t="shared" si="71"/>
        <v/>
      </c>
    </row>
    <row r="982" spans="1:28" s="170" customFormat="1" ht="20.25">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70"/>
        <v/>
      </c>
      <c r="T982" s="155" t="str">
        <f ca="1">IF(B982="","",IF(ISERROR(MATCH($J982,SorP!$B$1:$B$6226,0)),"",INDIRECT("'SorP'!$A$"&amp;MATCH($S982&amp;$J982,SorP!C:C,0))))</f>
        <v/>
      </c>
      <c r="U982" s="168"/>
      <c r="V982" s="169" t="e">
        <f>IF(C982="",NA(),MATCH($B982&amp;$C982,'Smelter Look-up'!$J:$J,0))</f>
        <v>#N/A</v>
      </c>
      <c r="X982" s="170">
        <f t="shared" ca="1" si="69"/>
        <v>0</v>
      </c>
      <c r="AB982" s="314" t="str">
        <f t="shared" si="71"/>
        <v/>
      </c>
    </row>
    <row r="983" spans="1:28" s="170" customFormat="1" ht="20.25">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70"/>
        <v/>
      </c>
      <c r="T983" s="155" t="str">
        <f ca="1">IF(B983="","",IF(ISERROR(MATCH($J983,SorP!$B$1:$B$6226,0)),"",INDIRECT("'SorP'!$A$"&amp;MATCH($S983&amp;$J983,SorP!C:C,0))))</f>
        <v/>
      </c>
      <c r="U983" s="168"/>
      <c r="V983" s="169" t="e">
        <f>IF(C983="",NA(),MATCH($B983&amp;$C983,'Smelter Look-up'!$J:$J,0))</f>
        <v>#N/A</v>
      </c>
      <c r="X983" s="170">
        <f t="shared" ca="1" si="69"/>
        <v>0</v>
      </c>
      <c r="AB983" s="314" t="str">
        <f t="shared" si="71"/>
        <v/>
      </c>
    </row>
    <row r="984" spans="1:28" s="170" customFormat="1" ht="20.25">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70"/>
        <v/>
      </c>
      <c r="T984" s="155" t="str">
        <f ca="1">IF(B984="","",IF(ISERROR(MATCH($J984,SorP!$B$1:$B$6226,0)),"",INDIRECT("'SorP'!$A$"&amp;MATCH($S984&amp;$J984,SorP!C:C,0))))</f>
        <v/>
      </c>
      <c r="U984" s="168"/>
      <c r="V984" s="169" t="e">
        <f>IF(C984="",NA(),MATCH($B984&amp;$C984,'Smelter Look-up'!$J:$J,0))</f>
        <v>#N/A</v>
      </c>
      <c r="X984" s="170">
        <f t="shared" ca="1" si="69"/>
        <v>0</v>
      </c>
      <c r="AB984" s="314" t="str">
        <f t="shared" si="71"/>
        <v/>
      </c>
    </row>
    <row r="985" spans="1:28" s="170" customFormat="1" ht="20.25">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70"/>
        <v/>
      </c>
      <c r="T985" s="155" t="str">
        <f ca="1">IF(B985="","",IF(ISERROR(MATCH($J985,SorP!$B$1:$B$6226,0)),"",INDIRECT("'SorP'!$A$"&amp;MATCH($S985&amp;$J985,SorP!C:C,0))))</f>
        <v/>
      </c>
      <c r="U985" s="168"/>
      <c r="V985" s="169" t="e">
        <f>IF(C985="",NA(),MATCH($B985&amp;$C985,'Smelter Look-up'!$J:$J,0))</f>
        <v>#N/A</v>
      </c>
      <c r="X985" s="170">
        <f t="shared" ca="1" si="69"/>
        <v>0</v>
      </c>
      <c r="AB985" s="314" t="str">
        <f t="shared" si="71"/>
        <v/>
      </c>
    </row>
    <row r="986" spans="1:28" s="170" customFormat="1" ht="20.25">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70"/>
        <v/>
      </c>
      <c r="T986" s="155" t="str">
        <f ca="1">IF(B986="","",IF(ISERROR(MATCH($J986,SorP!$B$1:$B$6226,0)),"",INDIRECT("'SorP'!$A$"&amp;MATCH($S986&amp;$J986,SorP!C:C,0))))</f>
        <v/>
      </c>
      <c r="U986" s="168"/>
      <c r="V986" s="169" t="e">
        <f>IF(C986="",NA(),MATCH($B986&amp;$C986,'Smelter Look-up'!$J:$J,0))</f>
        <v>#N/A</v>
      </c>
      <c r="X986" s="170">
        <f t="shared" ca="1" si="69"/>
        <v>0</v>
      </c>
      <c r="AB986" s="314" t="str">
        <f t="shared" si="71"/>
        <v/>
      </c>
    </row>
    <row r="987" spans="1:28" s="170" customFormat="1" ht="20.25">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70"/>
        <v/>
      </c>
      <c r="T987" s="155" t="str">
        <f ca="1">IF(B987="","",IF(ISERROR(MATCH($J987,SorP!$B$1:$B$6226,0)),"",INDIRECT("'SorP'!$A$"&amp;MATCH($S987&amp;$J987,SorP!C:C,0))))</f>
        <v/>
      </c>
      <c r="U987" s="168"/>
      <c r="V987" s="169" t="e">
        <f>IF(C987="",NA(),MATCH($B987&amp;$C987,'Smelter Look-up'!$J:$J,0))</f>
        <v>#N/A</v>
      </c>
      <c r="X987" s="170">
        <f t="shared" ca="1" si="69"/>
        <v>0</v>
      </c>
      <c r="AB987" s="314" t="str">
        <f t="shared" si="71"/>
        <v/>
      </c>
    </row>
    <row r="988" spans="1:28" s="170" customFormat="1" ht="20.25">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70"/>
        <v/>
      </c>
      <c r="T988" s="155" t="str">
        <f ca="1">IF(B988="","",IF(ISERROR(MATCH($J988,SorP!$B$1:$B$6226,0)),"",INDIRECT("'SorP'!$A$"&amp;MATCH($S988&amp;$J988,SorP!C:C,0))))</f>
        <v/>
      </c>
      <c r="U988" s="168"/>
      <c r="V988" s="169" t="e">
        <f>IF(C988="",NA(),MATCH($B988&amp;$C988,'Smelter Look-up'!$J:$J,0))</f>
        <v>#N/A</v>
      </c>
      <c r="X988" s="170">
        <f t="shared" ca="1" si="69"/>
        <v>0</v>
      </c>
      <c r="AB988" s="314" t="str">
        <f t="shared" si="71"/>
        <v/>
      </c>
    </row>
    <row r="989" spans="1:28" s="170" customFormat="1" ht="20.25">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70"/>
        <v/>
      </c>
      <c r="T989" s="155" t="str">
        <f ca="1">IF(B989="","",IF(ISERROR(MATCH($J989,SorP!$B$1:$B$6226,0)),"",INDIRECT("'SorP'!$A$"&amp;MATCH($S989&amp;$J989,SorP!C:C,0))))</f>
        <v/>
      </c>
      <c r="U989" s="168"/>
      <c r="V989" s="169" t="e">
        <f>IF(C989="",NA(),MATCH($B989&amp;$C989,'Smelter Look-up'!$J:$J,0))</f>
        <v>#N/A</v>
      </c>
      <c r="X989" s="170">
        <f t="shared" ca="1" si="69"/>
        <v>0</v>
      </c>
      <c r="AB989" s="314" t="str">
        <f t="shared" si="71"/>
        <v/>
      </c>
    </row>
    <row r="990" spans="1:28" s="170" customFormat="1" ht="20.25">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70"/>
        <v/>
      </c>
      <c r="T990" s="155" t="str">
        <f ca="1">IF(B990="","",IF(ISERROR(MATCH($J990,SorP!$B$1:$B$6226,0)),"",INDIRECT("'SorP'!$A$"&amp;MATCH($S990&amp;$J990,SorP!C:C,0))))</f>
        <v/>
      </c>
      <c r="U990" s="168"/>
      <c r="V990" s="169" t="e">
        <f>IF(C990="",NA(),MATCH($B990&amp;$C990,'Smelter Look-up'!$J:$J,0))</f>
        <v>#N/A</v>
      </c>
      <c r="X990" s="170">
        <f t="shared" ca="1" si="69"/>
        <v>0</v>
      </c>
      <c r="AB990" s="314" t="str">
        <f t="shared" si="71"/>
        <v/>
      </c>
    </row>
    <row r="991" spans="1:28" s="170" customFormat="1" ht="20.25">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70"/>
        <v/>
      </c>
      <c r="T991" s="155" t="str">
        <f ca="1">IF(B991="","",IF(ISERROR(MATCH($J991,SorP!$B$1:$B$6226,0)),"",INDIRECT("'SorP'!$A$"&amp;MATCH($S991&amp;$J991,SorP!C:C,0))))</f>
        <v/>
      </c>
      <c r="U991" s="168"/>
      <c r="V991" s="169" t="e">
        <f>IF(C991="",NA(),MATCH($B991&amp;$C991,'Smelter Look-up'!$J:$J,0))</f>
        <v>#N/A</v>
      </c>
      <c r="X991" s="170">
        <f t="shared" ca="1" si="69"/>
        <v>0</v>
      </c>
      <c r="AB991" s="314" t="str">
        <f t="shared" si="71"/>
        <v/>
      </c>
    </row>
    <row r="992" spans="1:28" s="170" customFormat="1" ht="20.25">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70"/>
        <v/>
      </c>
      <c r="T992" s="155" t="str">
        <f ca="1">IF(B992="","",IF(ISERROR(MATCH($J992,SorP!$B$1:$B$6226,0)),"",INDIRECT("'SorP'!$A$"&amp;MATCH($S992&amp;$J992,SorP!C:C,0))))</f>
        <v/>
      </c>
      <c r="U992" s="168"/>
      <c r="V992" s="169" t="e">
        <f>IF(C992="",NA(),MATCH($B992&amp;$C992,'Smelter Look-up'!$J:$J,0))</f>
        <v>#N/A</v>
      </c>
      <c r="X992" s="170">
        <f t="shared" ca="1" si="69"/>
        <v>0</v>
      </c>
      <c r="AB992" s="314" t="str">
        <f t="shared" si="71"/>
        <v/>
      </c>
    </row>
    <row r="993" spans="1:28" s="170" customFormat="1" ht="20.25">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70"/>
        <v/>
      </c>
      <c r="T993" s="155" t="str">
        <f ca="1">IF(B993="","",IF(ISERROR(MATCH($J993,SorP!$B$1:$B$6226,0)),"",INDIRECT("'SorP'!$A$"&amp;MATCH($S993&amp;$J993,SorP!C:C,0))))</f>
        <v/>
      </c>
      <c r="U993" s="168"/>
      <c r="V993" s="169" t="e">
        <f>IF(C993="",NA(),MATCH($B993&amp;$C993,'Smelter Look-up'!$J:$J,0))</f>
        <v>#N/A</v>
      </c>
      <c r="X993" s="170">
        <f t="shared" ca="1" si="69"/>
        <v>0</v>
      </c>
      <c r="AB993" s="314" t="str">
        <f t="shared" si="71"/>
        <v/>
      </c>
    </row>
    <row r="994" spans="1:28" s="170" customFormat="1" ht="20.25">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70"/>
        <v/>
      </c>
      <c r="T994" s="155" t="str">
        <f ca="1">IF(B994="","",IF(ISERROR(MATCH($J994,SorP!$B$1:$B$6226,0)),"",INDIRECT("'SorP'!$A$"&amp;MATCH($S994&amp;$J994,SorP!C:C,0))))</f>
        <v/>
      </c>
      <c r="U994" s="168"/>
      <c r="V994" s="169" t="e">
        <f>IF(C994="",NA(),MATCH($B994&amp;$C994,'Smelter Look-up'!$J:$J,0))</f>
        <v>#N/A</v>
      </c>
      <c r="X994" s="170">
        <f t="shared" ca="1" si="69"/>
        <v>0</v>
      </c>
      <c r="AB994" s="314" t="str">
        <f t="shared" si="71"/>
        <v/>
      </c>
    </row>
    <row r="995" spans="1:28" s="170" customFormat="1" ht="20.25">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70"/>
        <v/>
      </c>
      <c r="T995" s="155" t="str">
        <f ca="1">IF(B995="","",IF(ISERROR(MATCH($J995,SorP!$B$1:$B$6226,0)),"",INDIRECT("'SorP'!$A$"&amp;MATCH($S995&amp;$J995,SorP!C:C,0))))</f>
        <v/>
      </c>
      <c r="U995" s="168"/>
      <c r="V995" s="169" t="e">
        <f>IF(C995="",NA(),MATCH($B995&amp;$C995,'Smelter Look-up'!$J:$J,0))</f>
        <v>#N/A</v>
      </c>
      <c r="X995" s="170">
        <f t="shared" ca="1" si="69"/>
        <v>0</v>
      </c>
      <c r="AB995" s="314" t="str">
        <f t="shared" si="71"/>
        <v/>
      </c>
    </row>
    <row r="996" spans="1:28" s="170" customFormat="1" ht="20.25">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70"/>
        <v/>
      </c>
      <c r="T996" s="155" t="str">
        <f ca="1">IF(B996="","",IF(ISERROR(MATCH($J996,SorP!$B$1:$B$6226,0)),"",INDIRECT("'SorP'!$A$"&amp;MATCH($S996&amp;$J996,SorP!C:C,0))))</f>
        <v/>
      </c>
      <c r="U996" s="168"/>
      <c r="V996" s="169" t="e">
        <f>IF(C996="",NA(),MATCH($B996&amp;$C996,'Smelter Look-up'!$J:$J,0))</f>
        <v>#N/A</v>
      </c>
      <c r="X996" s="170">
        <f t="shared" ca="1" si="69"/>
        <v>0</v>
      </c>
      <c r="AB996" s="314" t="str">
        <f t="shared" si="71"/>
        <v/>
      </c>
    </row>
    <row r="997" spans="1:28" s="170" customFormat="1" ht="20.25">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70"/>
        <v/>
      </c>
      <c r="T997" s="155" t="str">
        <f ca="1">IF(B997="","",IF(ISERROR(MATCH($J997,SorP!$B$1:$B$6226,0)),"",INDIRECT("'SorP'!$A$"&amp;MATCH($S997&amp;$J997,SorP!C:C,0))))</f>
        <v/>
      </c>
      <c r="U997" s="168"/>
      <c r="V997" s="169" t="e">
        <f>IF(C997="",NA(),MATCH($B997&amp;$C997,'Smelter Look-up'!$J:$J,0))</f>
        <v>#N/A</v>
      </c>
      <c r="X997" s="170">
        <f t="shared" ca="1" si="69"/>
        <v>0</v>
      </c>
      <c r="AB997" s="314" t="str">
        <f t="shared" si="71"/>
        <v/>
      </c>
    </row>
    <row r="998" spans="1:28" s="170" customFormat="1" ht="20.25">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70"/>
        <v/>
      </c>
      <c r="T998" s="155" t="str">
        <f ca="1">IF(B998="","",IF(ISERROR(MATCH($J998,SorP!$B$1:$B$6226,0)),"",INDIRECT("'SorP'!$A$"&amp;MATCH($S998&amp;$J998,SorP!C:C,0))))</f>
        <v/>
      </c>
      <c r="U998" s="168"/>
      <c r="V998" s="169" t="e">
        <f>IF(C998="",NA(),MATCH($B998&amp;$C998,'Smelter Look-up'!$J:$J,0))</f>
        <v>#N/A</v>
      </c>
      <c r="X998" s="170">
        <f t="shared" ca="1" si="69"/>
        <v>0</v>
      </c>
      <c r="AB998" s="314" t="str">
        <f t="shared" si="71"/>
        <v/>
      </c>
    </row>
    <row r="999" spans="1:28" s="170" customFormat="1" ht="20.25">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70"/>
        <v/>
      </c>
      <c r="T999" s="155" t="str">
        <f ca="1">IF(B999="","",IF(ISERROR(MATCH($J999,SorP!$B$1:$B$6226,0)),"",INDIRECT("'SorP'!$A$"&amp;MATCH($S999&amp;$J999,SorP!C:C,0))))</f>
        <v/>
      </c>
      <c r="U999" s="168"/>
      <c r="V999" s="169" t="e">
        <f>IF(C999="",NA(),MATCH($B999&amp;$C999,'Smelter Look-up'!$J:$J,0))</f>
        <v>#N/A</v>
      </c>
      <c r="X999" s="170">
        <f t="shared" ca="1" si="69"/>
        <v>0</v>
      </c>
      <c r="AB999" s="314" t="str">
        <f t="shared" si="71"/>
        <v/>
      </c>
    </row>
    <row r="1000" spans="1:28" s="170" customFormat="1" ht="20.25">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70"/>
        <v/>
      </c>
      <c r="T1000" s="155" t="str">
        <f ca="1">IF(B1000="","",IF(ISERROR(MATCH($J1000,SorP!$B$1:$B$6226,0)),"",INDIRECT("'SorP'!$A$"&amp;MATCH($S1000&amp;$J1000,SorP!C:C,0))))</f>
        <v/>
      </c>
      <c r="U1000" s="168"/>
      <c r="V1000" s="169" t="e">
        <f>IF(C1000="",NA(),MATCH($B1000&amp;$C1000,'Smelter Look-up'!$J:$J,0))</f>
        <v>#N/A</v>
      </c>
      <c r="X1000" s="170">
        <f t="shared" ca="1" si="69"/>
        <v>0</v>
      </c>
      <c r="AB1000" s="314" t="str">
        <f t="shared" si="71"/>
        <v/>
      </c>
    </row>
    <row r="1001" spans="1:28" s="170" customFormat="1" ht="20.25">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70"/>
        <v/>
      </c>
      <c r="T1001" s="155" t="str">
        <f ca="1">IF(B1001="","",IF(ISERROR(MATCH($J1001,SorP!$B$1:$B$6226,0)),"",INDIRECT("'SorP'!$A$"&amp;MATCH($S1001&amp;$J1001,SorP!C:C,0))))</f>
        <v/>
      </c>
      <c r="U1001" s="168"/>
      <c r="V1001" s="169" t="e">
        <f>IF(C1001="",NA(),MATCH($B1001&amp;$C1001,'Smelter Look-up'!$J:$J,0))</f>
        <v>#N/A</v>
      </c>
      <c r="X1001" s="170">
        <f t="shared" ca="1" si="69"/>
        <v>0</v>
      </c>
      <c r="AB1001" s="314" t="str">
        <f t="shared" si="71"/>
        <v/>
      </c>
    </row>
    <row r="1002" spans="1:28" s="170" customFormat="1" ht="20.25">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70"/>
        <v/>
      </c>
      <c r="T1002" s="155" t="str">
        <f ca="1">IF(B1002="","",IF(ISERROR(MATCH($J1002,SorP!$B$1:$B$6226,0)),"",INDIRECT("'SorP'!$A$"&amp;MATCH($S1002&amp;$J1002,SorP!C:C,0))))</f>
        <v/>
      </c>
      <c r="U1002" s="168"/>
      <c r="V1002" s="169" t="e">
        <f>IF(C1002="",NA(),MATCH($B1002&amp;$C1002,'Smelter Look-up'!$J:$J,0))</f>
        <v>#N/A</v>
      </c>
      <c r="X1002" s="170">
        <f t="shared" ca="1" si="69"/>
        <v>0</v>
      </c>
      <c r="AB1002" s="314" t="str">
        <f t="shared" si="71"/>
        <v/>
      </c>
    </row>
    <row r="1003" spans="1:28" s="170" customFormat="1" ht="20.25">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70"/>
        <v/>
      </c>
      <c r="T1003" s="155" t="str">
        <f ca="1">IF(B1003="","",IF(ISERROR(MATCH($J1003,SorP!$B$1:$B$6226,0)),"",INDIRECT("'SorP'!$A$"&amp;MATCH($S1003&amp;$J1003,SorP!C:C,0))))</f>
        <v/>
      </c>
      <c r="U1003" s="168"/>
      <c r="V1003" s="169" t="e">
        <f>IF(C1003="",NA(),MATCH($B1003&amp;$C1003,'Smelter Look-up'!$J:$J,0))</f>
        <v>#N/A</v>
      </c>
      <c r="X1003" s="170">
        <f t="shared" ca="1" si="69"/>
        <v>0</v>
      </c>
      <c r="AB1003" s="314" t="str">
        <f t="shared" si="71"/>
        <v/>
      </c>
    </row>
    <row r="1004" spans="1:28" s="170" customFormat="1" ht="20.25">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70"/>
        <v/>
      </c>
      <c r="T1004" s="155" t="str">
        <f ca="1">IF(B1004="","",IF(ISERROR(MATCH($J1004,SorP!$B$1:$B$6226,0)),"",INDIRECT("'SorP'!$A$"&amp;MATCH($S1004&amp;$J1004,SorP!C:C,0))))</f>
        <v/>
      </c>
      <c r="U1004" s="168"/>
      <c r="V1004" s="169" t="e">
        <f>IF(C1004="",NA(),MATCH($B1004&amp;$C1004,'Smelter Look-up'!$J:$J,0))</f>
        <v>#N/A</v>
      </c>
      <c r="X1004" s="170">
        <f t="shared" ca="1" si="69"/>
        <v>0</v>
      </c>
      <c r="AB1004" s="314" t="str">
        <f t="shared" si="71"/>
        <v/>
      </c>
    </row>
    <row r="1005" spans="1:28" s="170" customFormat="1" ht="20.25">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70"/>
        <v/>
      </c>
      <c r="T1005" s="155" t="str">
        <f ca="1">IF(B1005="","",IF(ISERROR(MATCH($J1005,SorP!$B$1:$B$6226,0)),"",INDIRECT("'SorP'!$A$"&amp;MATCH($S1005&amp;$J1005,SorP!C:C,0))))</f>
        <v/>
      </c>
      <c r="U1005" s="168"/>
      <c r="V1005" s="169" t="e">
        <f>IF(C1005="",NA(),MATCH($B1005&amp;$C1005,'Smelter Look-up'!$J:$J,0))</f>
        <v>#N/A</v>
      </c>
      <c r="X1005" s="170">
        <f t="shared" ca="1" si="69"/>
        <v>0</v>
      </c>
      <c r="AB1005" s="314" t="str">
        <f t="shared" si="71"/>
        <v/>
      </c>
    </row>
    <row r="1006" spans="1:28" s="170" customFormat="1" ht="20.25">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70"/>
        <v/>
      </c>
      <c r="T1006" s="155" t="str">
        <f ca="1">IF(B1006="","",IF(ISERROR(MATCH($J1006,SorP!$B$1:$B$6226,0)),"",INDIRECT("'SorP'!$A$"&amp;MATCH($S1006&amp;$J1006,SorP!C:C,0))))</f>
        <v/>
      </c>
      <c r="U1006" s="168"/>
      <c r="V1006" s="169" t="e">
        <f>IF(C1006="",NA(),MATCH($B1006&amp;$C1006,'Smelter Look-up'!$J:$J,0))</f>
        <v>#N/A</v>
      </c>
      <c r="X1006" s="170">
        <f t="shared" ca="1" si="69"/>
        <v>0</v>
      </c>
      <c r="AB1006" s="314" t="str">
        <f t="shared" si="71"/>
        <v/>
      </c>
    </row>
    <row r="1007" spans="1:28" s="170" customFormat="1" ht="20.25">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70"/>
        <v/>
      </c>
      <c r="T1007" s="155" t="str">
        <f ca="1">IF(B1007="","",IF(ISERROR(MATCH($J1007,SorP!$B$1:$B$6226,0)),"",INDIRECT("'SorP'!$A$"&amp;MATCH($S1007&amp;$J1007,SorP!C:C,0))))</f>
        <v/>
      </c>
      <c r="U1007" s="168"/>
      <c r="V1007" s="169" t="e">
        <f>IF(C1007="",NA(),MATCH($B1007&amp;$C1007,'Smelter Look-up'!$J:$J,0))</f>
        <v>#N/A</v>
      </c>
      <c r="X1007" s="170">
        <f t="shared" ca="1" si="69"/>
        <v>0</v>
      </c>
      <c r="AB1007" s="314" t="str">
        <f t="shared" si="71"/>
        <v/>
      </c>
    </row>
    <row r="1008" spans="1:28" s="170" customFormat="1" ht="20.25">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70"/>
        <v/>
      </c>
      <c r="T1008" s="155" t="str">
        <f ca="1">IF(B1008="","",IF(ISERROR(MATCH($J1008,SorP!$B$1:$B$6226,0)),"",INDIRECT("'SorP'!$A$"&amp;MATCH($S1008&amp;$J1008,SorP!C:C,0))))</f>
        <v/>
      </c>
      <c r="U1008" s="168"/>
      <c r="V1008" s="169" t="e">
        <f>IF(C1008="",NA(),MATCH($B1008&amp;$C1008,'Smelter Look-up'!$J:$J,0))</f>
        <v>#N/A</v>
      </c>
      <c r="X1008" s="170">
        <f t="shared" ca="1" si="69"/>
        <v>0</v>
      </c>
      <c r="AB1008" s="314" t="str">
        <f t="shared" si="71"/>
        <v/>
      </c>
    </row>
    <row r="1009" spans="1:28" s="170" customFormat="1" ht="20.25">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70"/>
        <v/>
      </c>
      <c r="T1009" s="155" t="str">
        <f ca="1">IF(B1009="","",IF(ISERROR(MATCH($J1009,SorP!$B$1:$B$6226,0)),"",INDIRECT("'SorP'!$A$"&amp;MATCH($S1009&amp;$J1009,SorP!C:C,0))))</f>
        <v/>
      </c>
      <c r="U1009" s="168"/>
      <c r="V1009" s="169" t="e">
        <f>IF(C1009="",NA(),MATCH($B1009&amp;$C1009,'Smelter Look-up'!$J:$J,0))</f>
        <v>#N/A</v>
      </c>
      <c r="X1009" s="170">
        <f t="shared" ca="1" si="69"/>
        <v>0</v>
      </c>
      <c r="AB1009" s="314" t="str">
        <f t="shared" si="71"/>
        <v/>
      </c>
    </row>
    <row r="1010" spans="1:28" s="170" customFormat="1" ht="20.25">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70"/>
        <v/>
      </c>
      <c r="T1010" s="155" t="str">
        <f ca="1">IF(B1010="","",IF(ISERROR(MATCH($J1010,SorP!$B$1:$B$6226,0)),"",INDIRECT("'SorP'!$A$"&amp;MATCH($S1010&amp;$J1010,SorP!C:C,0))))</f>
        <v/>
      </c>
      <c r="U1010" s="168"/>
      <c r="V1010" s="169" t="e">
        <f>IF(C1010="",NA(),MATCH($B1010&amp;$C1010,'Smelter Look-up'!$J:$J,0))</f>
        <v>#N/A</v>
      </c>
      <c r="X1010" s="170">
        <f t="shared" ca="1" si="69"/>
        <v>0</v>
      </c>
      <c r="AB1010" s="314" t="str">
        <f t="shared" si="71"/>
        <v/>
      </c>
    </row>
    <row r="1011" spans="1:28" s="170" customFormat="1" ht="20.25">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70"/>
        <v/>
      </c>
      <c r="T1011" s="155" t="str">
        <f ca="1">IF(B1011="","",IF(ISERROR(MATCH($J1011,SorP!$B$1:$B$6226,0)),"",INDIRECT("'SorP'!$A$"&amp;MATCH($S1011&amp;$J1011,SorP!C:C,0))))</f>
        <v/>
      </c>
      <c r="U1011" s="168"/>
      <c r="V1011" s="169" t="e">
        <f>IF(C1011="",NA(),MATCH($B1011&amp;$C1011,'Smelter Look-up'!$J:$J,0))</f>
        <v>#N/A</v>
      </c>
      <c r="X1011" s="170">
        <f t="shared" ca="1" si="69"/>
        <v>0</v>
      </c>
      <c r="AB1011" s="314" t="str">
        <f t="shared" si="71"/>
        <v/>
      </c>
    </row>
    <row r="1012" spans="1:28" s="170" customFormat="1" ht="20.25">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70"/>
        <v/>
      </c>
      <c r="T1012" s="155" t="str">
        <f ca="1">IF(B1012="","",IF(ISERROR(MATCH($J1012,SorP!$B$1:$B$6226,0)),"",INDIRECT("'SorP'!$A$"&amp;MATCH($S1012&amp;$J1012,SorP!C:C,0))))</f>
        <v/>
      </c>
      <c r="U1012" s="168"/>
      <c r="V1012" s="169" t="e">
        <f>IF(C1012="",NA(),MATCH($B1012&amp;$C1012,'Smelter Look-up'!$J:$J,0))</f>
        <v>#N/A</v>
      </c>
      <c r="X1012" s="170">
        <f t="shared" ca="1" si="69"/>
        <v>0</v>
      </c>
      <c r="AB1012" s="314" t="str">
        <f t="shared" si="71"/>
        <v/>
      </c>
    </row>
    <row r="1013" spans="1:28" s="170" customFormat="1" ht="20.25">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70"/>
        <v/>
      </c>
      <c r="T1013" s="155" t="str">
        <f ca="1">IF(B1013="","",IF(ISERROR(MATCH($J1013,SorP!$B$1:$B$6226,0)),"",INDIRECT("'SorP'!$A$"&amp;MATCH($S1013&amp;$J1013,SorP!C:C,0))))</f>
        <v/>
      </c>
      <c r="U1013" s="168"/>
      <c r="V1013" s="169" t="e">
        <f>IF(C1013="",NA(),MATCH($B1013&amp;$C1013,'Smelter Look-up'!$J:$J,0))</f>
        <v>#N/A</v>
      </c>
      <c r="X1013" s="170">
        <f t="shared" ca="1" si="69"/>
        <v>0</v>
      </c>
      <c r="AB1013" s="314" t="str">
        <f t="shared" si="71"/>
        <v/>
      </c>
    </row>
    <row r="1014" spans="1:28" s="170" customFormat="1" ht="20.25">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70"/>
        <v/>
      </c>
      <c r="T1014" s="155" t="str">
        <f ca="1">IF(B1014="","",IF(ISERROR(MATCH($J1014,SorP!$B$1:$B$6226,0)),"",INDIRECT("'SorP'!$A$"&amp;MATCH($S1014&amp;$J1014,SorP!C:C,0))))</f>
        <v/>
      </c>
      <c r="U1014" s="168"/>
      <c r="V1014" s="169" t="e">
        <f>IF(C1014="",NA(),MATCH($B1014&amp;$C1014,'Smelter Look-up'!$J:$J,0))</f>
        <v>#N/A</v>
      </c>
      <c r="X1014" s="170">
        <f t="shared" ca="1" si="69"/>
        <v>0</v>
      </c>
      <c r="AB1014" s="314" t="str">
        <f t="shared" si="71"/>
        <v/>
      </c>
    </row>
    <row r="1015" spans="1:28" s="170" customFormat="1" ht="20.25">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70"/>
        <v/>
      </c>
      <c r="T1015" s="155" t="str">
        <f ca="1">IF(B1015="","",IF(ISERROR(MATCH($J1015,SorP!$B$1:$B$6226,0)),"",INDIRECT("'SorP'!$A$"&amp;MATCH($S1015&amp;$J1015,SorP!C:C,0))))</f>
        <v/>
      </c>
      <c r="U1015" s="168"/>
      <c r="V1015" s="169" t="e">
        <f>IF(C1015="",NA(),MATCH($B1015&amp;$C1015,'Smelter Look-up'!$J:$J,0))</f>
        <v>#N/A</v>
      </c>
      <c r="X1015" s="170">
        <f t="shared" ca="1" si="69"/>
        <v>0</v>
      </c>
      <c r="AB1015" s="314" t="str">
        <f t="shared" si="71"/>
        <v/>
      </c>
    </row>
    <row r="1016" spans="1:28" s="170" customFormat="1" ht="20.25">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70"/>
        <v/>
      </c>
      <c r="T1016" s="155" t="str">
        <f ca="1">IF(B1016="","",IF(ISERROR(MATCH($J1016,SorP!$B$1:$B$6226,0)),"",INDIRECT("'SorP'!$A$"&amp;MATCH($S1016&amp;$J1016,SorP!C:C,0))))</f>
        <v/>
      </c>
      <c r="U1016" s="168"/>
      <c r="V1016" s="169" t="e">
        <f>IF(C1016="",NA(),MATCH($B1016&amp;$C1016,'Smelter Look-up'!$J:$J,0))</f>
        <v>#N/A</v>
      </c>
      <c r="X1016" s="170">
        <f t="shared" ca="1" si="69"/>
        <v>0</v>
      </c>
      <c r="AB1016" s="314" t="str">
        <f t="shared" si="71"/>
        <v/>
      </c>
    </row>
    <row r="1017" spans="1:28" s="170" customFormat="1" ht="20.25">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70"/>
        <v/>
      </c>
      <c r="T1017" s="155" t="str">
        <f ca="1">IF(B1017="","",IF(ISERROR(MATCH($J1017,SorP!$B$1:$B$6226,0)),"",INDIRECT("'SorP'!$A$"&amp;MATCH($S1017&amp;$J1017,SorP!C:C,0))))</f>
        <v/>
      </c>
      <c r="U1017" s="168"/>
      <c r="V1017" s="169" t="e">
        <f>IF(C1017="",NA(),MATCH($B1017&amp;$C1017,'Smelter Look-up'!$J:$J,0))</f>
        <v>#N/A</v>
      </c>
      <c r="X1017" s="170">
        <f t="shared" ca="1" si="69"/>
        <v>0</v>
      </c>
      <c r="AB1017" s="314" t="str">
        <f t="shared" si="71"/>
        <v/>
      </c>
    </row>
    <row r="1018" spans="1:28" s="170" customFormat="1" ht="20.25">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70"/>
        <v/>
      </c>
      <c r="T1018" s="155" t="str">
        <f ca="1">IF(B1018="","",IF(ISERROR(MATCH($J1018,SorP!$B$1:$B$6226,0)),"",INDIRECT("'SorP'!$A$"&amp;MATCH($S1018&amp;$J1018,SorP!C:C,0))))</f>
        <v/>
      </c>
      <c r="U1018" s="168"/>
      <c r="V1018" s="169" t="e">
        <f>IF(C1018="",NA(),MATCH($B1018&amp;$C1018,'Smelter Look-up'!$J:$J,0))</f>
        <v>#N/A</v>
      </c>
      <c r="X1018" s="170">
        <f t="shared" ca="1" si="69"/>
        <v>0</v>
      </c>
      <c r="AB1018" s="314" t="str">
        <f t="shared" si="71"/>
        <v/>
      </c>
    </row>
    <row r="1019" spans="1:28" s="170" customFormat="1" ht="20.25">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70"/>
        <v/>
      </c>
      <c r="T1019" s="155" t="str">
        <f ca="1">IF(B1019="","",IF(ISERROR(MATCH($J1019,SorP!$B$1:$B$6226,0)),"",INDIRECT("'SorP'!$A$"&amp;MATCH($S1019&amp;$J1019,SorP!C:C,0))))</f>
        <v/>
      </c>
      <c r="U1019" s="168"/>
      <c r="V1019" s="169" t="e">
        <f>IF(C1019="",NA(),MATCH($B1019&amp;$C1019,'Smelter Look-up'!$J:$J,0))</f>
        <v>#N/A</v>
      </c>
      <c r="X1019" s="170">
        <f t="shared" ref="X1019:X1082" ca="1" si="72">IF(AND(C1019="Smelter not listed",OR(LEN(D1019)=0,LEN(E1019)=0)),1,0)</f>
        <v>0</v>
      </c>
      <c r="AB1019" s="314" t="str">
        <f t="shared" si="71"/>
        <v/>
      </c>
    </row>
    <row r="1020" spans="1:28" s="170" customFormat="1" ht="20.25">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ref="S1020:S1083" ca="1" si="73">IF(B1020="","",IF(ISERROR(MATCH($E1020,CL,0)),"Unknown",INDIRECT("'C'!$A$"&amp;MATCH($E1020,CL,0)+1)))</f>
        <v/>
      </c>
      <c r="T1020" s="155" t="str">
        <f ca="1">IF(B1020="","",IF(ISERROR(MATCH($J1020,SorP!$B$1:$B$6226,0)),"",INDIRECT("'SorP'!$A$"&amp;MATCH($S1020&amp;$J1020,SorP!C:C,0))))</f>
        <v/>
      </c>
      <c r="U1020" s="168"/>
      <c r="V1020" s="169" t="e">
        <f>IF(C1020="",NA(),MATCH($B1020&amp;$C1020,'Smelter Look-up'!$J:$J,0))</f>
        <v>#N/A</v>
      </c>
      <c r="X1020" s="170">
        <f t="shared" ca="1" si="72"/>
        <v>0</v>
      </c>
      <c r="AB1020" s="314" t="str">
        <f t="shared" si="71"/>
        <v/>
      </c>
    </row>
    <row r="1021" spans="1:28" s="170" customFormat="1" ht="20.25">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73"/>
        <v/>
      </c>
      <c r="T1021" s="155" t="str">
        <f ca="1">IF(B1021="","",IF(ISERROR(MATCH($J1021,SorP!$B$1:$B$6226,0)),"",INDIRECT("'SorP'!$A$"&amp;MATCH($S1021&amp;$J1021,SorP!C:C,0))))</f>
        <v/>
      </c>
      <c r="U1021" s="168"/>
      <c r="V1021" s="169" t="e">
        <f>IF(C1021="",NA(),MATCH($B1021&amp;$C1021,'Smelter Look-up'!$J:$J,0))</f>
        <v>#N/A</v>
      </c>
      <c r="X1021" s="170">
        <f t="shared" ca="1" si="72"/>
        <v>0</v>
      </c>
      <c r="AB1021" s="314" t="str">
        <f t="shared" si="71"/>
        <v/>
      </c>
    </row>
    <row r="1022" spans="1:28" s="170" customFormat="1" ht="20.25">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73"/>
        <v/>
      </c>
      <c r="T1022" s="155" t="str">
        <f ca="1">IF(B1022="","",IF(ISERROR(MATCH($J1022,SorP!$B$1:$B$6226,0)),"",INDIRECT("'SorP'!$A$"&amp;MATCH($S1022&amp;$J1022,SorP!C:C,0))))</f>
        <v/>
      </c>
      <c r="U1022" s="168"/>
      <c r="V1022" s="169" t="e">
        <f>IF(C1022="",NA(),MATCH($B1022&amp;$C1022,'Smelter Look-up'!$J:$J,0))</f>
        <v>#N/A</v>
      </c>
      <c r="X1022" s="170">
        <f t="shared" ca="1" si="72"/>
        <v>0</v>
      </c>
      <c r="AB1022" s="314" t="str">
        <f t="shared" si="71"/>
        <v/>
      </c>
    </row>
    <row r="1023" spans="1:28" s="170" customFormat="1" ht="20.25">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73"/>
        <v/>
      </c>
      <c r="T1023" s="155" t="str">
        <f ca="1">IF(B1023="","",IF(ISERROR(MATCH($J1023,SorP!$B$1:$B$6226,0)),"",INDIRECT("'SorP'!$A$"&amp;MATCH($S1023&amp;$J1023,SorP!C:C,0))))</f>
        <v/>
      </c>
      <c r="U1023" s="168"/>
      <c r="V1023" s="169" t="e">
        <f>IF(C1023="",NA(),MATCH($B1023&amp;$C1023,'Smelter Look-up'!$J:$J,0))</f>
        <v>#N/A</v>
      </c>
      <c r="X1023" s="170">
        <f t="shared" ca="1" si="72"/>
        <v>0</v>
      </c>
      <c r="AB1023" s="314" t="str">
        <f t="shared" si="71"/>
        <v/>
      </c>
    </row>
    <row r="1024" spans="1:28" s="170" customFormat="1" ht="20.25">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ca="1" si="73"/>
        <v/>
      </c>
      <c r="T1024" s="155" t="str">
        <f ca="1">IF(B1024="","",IF(ISERROR(MATCH($J1024,SorP!$B$1:$B$6226,0)),"",INDIRECT("'SorP'!$A$"&amp;MATCH($S1024&amp;$J1024,SorP!C:C,0))))</f>
        <v/>
      </c>
      <c r="U1024" s="168"/>
      <c r="V1024" s="169" t="e">
        <f>IF(C1024="",NA(),MATCH($B1024&amp;$C1024,'Smelter Look-up'!$J:$J,0))</f>
        <v>#N/A</v>
      </c>
      <c r="X1024" s="170">
        <f t="shared" ca="1" si="72"/>
        <v>0</v>
      </c>
      <c r="AB1024" s="314" t="str">
        <f t="shared" si="71"/>
        <v/>
      </c>
    </row>
    <row r="1025" spans="1:28" s="170" customFormat="1" ht="20.25">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73"/>
        <v/>
      </c>
      <c r="T1025" s="155" t="str">
        <f ca="1">IF(B1025="","",IF(ISERROR(MATCH($J1025,SorP!$B$1:$B$6226,0)),"",INDIRECT("'SorP'!$A$"&amp;MATCH($S1025&amp;$J1025,SorP!C:C,0))))</f>
        <v/>
      </c>
      <c r="U1025" s="168"/>
      <c r="V1025" s="169" t="e">
        <f>IF(C1025="",NA(),MATCH($B1025&amp;$C1025,'Smelter Look-up'!$J:$J,0))</f>
        <v>#N/A</v>
      </c>
      <c r="X1025" s="170">
        <f t="shared" ca="1" si="72"/>
        <v>0</v>
      </c>
      <c r="AB1025" s="314" t="str">
        <f t="shared" si="71"/>
        <v/>
      </c>
    </row>
    <row r="1026" spans="1:28" s="170" customFormat="1" ht="20.25">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73"/>
        <v/>
      </c>
      <c r="T1026" s="155" t="str">
        <f ca="1">IF(B1026="","",IF(ISERROR(MATCH($J1026,SorP!$B$1:$B$6226,0)),"",INDIRECT("'SorP'!$A$"&amp;MATCH($S1026&amp;$J1026,SorP!C:C,0))))</f>
        <v/>
      </c>
      <c r="U1026" s="168"/>
      <c r="V1026" s="169" t="e">
        <f>IF(C1026="",NA(),MATCH($B1026&amp;$C1026,'Smelter Look-up'!$J:$J,0))</f>
        <v>#N/A</v>
      </c>
      <c r="X1026" s="170">
        <f t="shared" ca="1" si="72"/>
        <v>0</v>
      </c>
      <c r="AB1026" s="314" t="str">
        <f t="shared" ref="AB1026:AB1089" si="74">IF(C1026="","",B1026)</f>
        <v/>
      </c>
    </row>
    <row r="1027" spans="1:28" s="170" customFormat="1" ht="20.25">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73"/>
        <v/>
      </c>
      <c r="T1027" s="155" t="str">
        <f ca="1">IF(B1027="","",IF(ISERROR(MATCH($J1027,SorP!$B$1:$B$6226,0)),"",INDIRECT("'SorP'!$A$"&amp;MATCH($S1027&amp;$J1027,SorP!C:C,0))))</f>
        <v/>
      </c>
      <c r="U1027" s="168"/>
      <c r="V1027" s="169" t="e">
        <f>IF(C1027="",NA(),MATCH($B1027&amp;$C1027,'Smelter Look-up'!$J:$J,0))</f>
        <v>#N/A</v>
      </c>
      <c r="X1027" s="170">
        <f t="shared" ca="1" si="72"/>
        <v>0</v>
      </c>
      <c r="AB1027" s="314" t="str">
        <f t="shared" si="74"/>
        <v/>
      </c>
    </row>
    <row r="1028" spans="1:28" s="170" customFormat="1" ht="20.25">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73"/>
        <v/>
      </c>
      <c r="T1028" s="155" t="str">
        <f ca="1">IF(B1028="","",IF(ISERROR(MATCH($J1028,SorP!$B$1:$B$6226,0)),"",INDIRECT("'SorP'!$A$"&amp;MATCH($S1028&amp;$J1028,SorP!C:C,0))))</f>
        <v/>
      </c>
      <c r="U1028" s="168"/>
      <c r="V1028" s="169" t="e">
        <f>IF(C1028="",NA(),MATCH($B1028&amp;$C1028,'Smelter Look-up'!$J:$J,0))</f>
        <v>#N/A</v>
      </c>
      <c r="X1028" s="170">
        <f t="shared" ca="1" si="72"/>
        <v>0</v>
      </c>
      <c r="AB1028" s="314" t="str">
        <f t="shared" si="74"/>
        <v/>
      </c>
    </row>
    <row r="1029" spans="1:28" s="170" customFormat="1" ht="20.25">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73"/>
        <v/>
      </c>
      <c r="T1029" s="155" t="str">
        <f ca="1">IF(B1029="","",IF(ISERROR(MATCH($J1029,SorP!$B$1:$B$6226,0)),"",INDIRECT("'SorP'!$A$"&amp;MATCH($S1029&amp;$J1029,SorP!C:C,0))))</f>
        <v/>
      </c>
      <c r="U1029" s="168"/>
      <c r="V1029" s="169" t="e">
        <f>IF(C1029="",NA(),MATCH($B1029&amp;$C1029,'Smelter Look-up'!$J:$J,0))</f>
        <v>#N/A</v>
      </c>
      <c r="X1029" s="170">
        <f t="shared" ca="1" si="72"/>
        <v>0</v>
      </c>
      <c r="AB1029" s="314" t="str">
        <f t="shared" si="74"/>
        <v/>
      </c>
    </row>
    <row r="1030" spans="1:28" s="170" customFormat="1" ht="20.25">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73"/>
        <v/>
      </c>
      <c r="T1030" s="155" t="str">
        <f ca="1">IF(B1030="","",IF(ISERROR(MATCH($J1030,SorP!$B$1:$B$6226,0)),"",INDIRECT("'SorP'!$A$"&amp;MATCH($S1030&amp;$J1030,SorP!C:C,0))))</f>
        <v/>
      </c>
      <c r="U1030" s="168"/>
      <c r="V1030" s="169" t="e">
        <f>IF(C1030="",NA(),MATCH($B1030&amp;$C1030,'Smelter Look-up'!$J:$J,0))</f>
        <v>#N/A</v>
      </c>
      <c r="X1030" s="170">
        <f t="shared" ca="1" si="72"/>
        <v>0</v>
      </c>
      <c r="AB1030" s="314" t="str">
        <f t="shared" si="74"/>
        <v/>
      </c>
    </row>
    <row r="1031" spans="1:28" s="170" customFormat="1" ht="20.25">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73"/>
        <v/>
      </c>
      <c r="T1031" s="155" t="str">
        <f ca="1">IF(B1031="","",IF(ISERROR(MATCH($J1031,SorP!$B$1:$B$6226,0)),"",INDIRECT("'SorP'!$A$"&amp;MATCH($S1031&amp;$J1031,SorP!C:C,0))))</f>
        <v/>
      </c>
      <c r="U1031" s="168"/>
      <c r="V1031" s="169" t="e">
        <f>IF(C1031="",NA(),MATCH($B1031&amp;$C1031,'Smelter Look-up'!$J:$J,0))</f>
        <v>#N/A</v>
      </c>
      <c r="X1031" s="170">
        <f t="shared" ca="1" si="72"/>
        <v>0</v>
      </c>
      <c r="AB1031" s="314" t="str">
        <f t="shared" si="74"/>
        <v/>
      </c>
    </row>
    <row r="1032" spans="1:28" s="170" customFormat="1" ht="20.25">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73"/>
        <v/>
      </c>
      <c r="T1032" s="155" t="str">
        <f ca="1">IF(B1032="","",IF(ISERROR(MATCH($J1032,SorP!$B$1:$B$6226,0)),"",INDIRECT("'SorP'!$A$"&amp;MATCH($S1032&amp;$J1032,SorP!C:C,0))))</f>
        <v/>
      </c>
      <c r="U1032" s="168"/>
      <c r="V1032" s="169" t="e">
        <f>IF(C1032="",NA(),MATCH($B1032&amp;$C1032,'Smelter Look-up'!$J:$J,0))</f>
        <v>#N/A</v>
      </c>
      <c r="X1032" s="170">
        <f t="shared" ca="1" si="72"/>
        <v>0</v>
      </c>
      <c r="AB1032" s="314" t="str">
        <f t="shared" si="74"/>
        <v/>
      </c>
    </row>
    <row r="1033" spans="1:28" s="170" customFormat="1" ht="20.25">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73"/>
        <v/>
      </c>
      <c r="T1033" s="155" t="str">
        <f ca="1">IF(B1033="","",IF(ISERROR(MATCH($J1033,SorP!$B$1:$B$6226,0)),"",INDIRECT("'SorP'!$A$"&amp;MATCH($S1033&amp;$J1033,SorP!C:C,0))))</f>
        <v/>
      </c>
      <c r="U1033" s="168"/>
      <c r="V1033" s="169" t="e">
        <f>IF(C1033="",NA(),MATCH($B1033&amp;$C1033,'Smelter Look-up'!$J:$J,0))</f>
        <v>#N/A</v>
      </c>
      <c r="X1033" s="170">
        <f t="shared" ca="1" si="72"/>
        <v>0</v>
      </c>
      <c r="AB1033" s="314" t="str">
        <f t="shared" si="74"/>
        <v/>
      </c>
    </row>
    <row r="1034" spans="1:28" s="170" customFormat="1" ht="20.25">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73"/>
        <v/>
      </c>
      <c r="T1034" s="155" t="str">
        <f ca="1">IF(B1034="","",IF(ISERROR(MATCH($J1034,SorP!$B$1:$B$6226,0)),"",INDIRECT("'SorP'!$A$"&amp;MATCH($S1034&amp;$J1034,SorP!C:C,0))))</f>
        <v/>
      </c>
      <c r="U1034" s="168"/>
      <c r="V1034" s="169" t="e">
        <f>IF(C1034="",NA(),MATCH($B1034&amp;$C1034,'Smelter Look-up'!$J:$J,0))</f>
        <v>#N/A</v>
      </c>
      <c r="X1034" s="170">
        <f t="shared" ca="1" si="72"/>
        <v>0</v>
      </c>
      <c r="AB1034" s="314" t="str">
        <f t="shared" si="74"/>
        <v/>
      </c>
    </row>
    <row r="1035" spans="1:28" s="170" customFormat="1" ht="20.25">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73"/>
        <v/>
      </c>
      <c r="T1035" s="155" t="str">
        <f ca="1">IF(B1035="","",IF(ISERROR(MATCH($J1035,SorP!$B$1:$B$6226,0)),"",INDIRECT("'SorP'!$A$"&amp;MATCH($S1035&amp;$J1035,SorP!C:C,0))))</f>
        <v/>
      </c>
      <c r="U1035" s="168"/>
      <c r="V1035" s="169" t="e">
        <f>IF(C1035="",NA(),MATCH($B1035&amp;$C1035,'Smelter Look-up'!$J:$J,0))</f>
        <v>#N/A</v>
      </c>
      <c r="X1035" s="170">
        <f t="shared" ca="1" si="72"/>
        <v>0</v>
      </c>
      <c r="AB1035" s="314" t="str">
        <f t="shared" si="74"/>
        <v/>
      </c>
    </row>
    <row r="1036" spans="1:28" s="170" customFormat="1" ht="20.25">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73"/>
        <v/>
      </c>
      <c r="T1036" s="155" t="str">
        <f ca="1">IF(B1036="","",IF(ISERROR(MATCH($J1036,SorP!$B$1:$B$6226,0)),"",INDIRECT("'SorP'!$A$"&amp;MATCH($S1036&amp;$J1036,SorP!C:C,0))))</f>
        <v/>
      </c>
      <c r="U1036" s="168"/>
      <c r="V1036" s="169" t="e">
        <f>IF(C1036="",NA(),MATCH($B1036&amp;$C1036,'Smelter Look-up'!$J:$J,0))</f>
        <v>#N/A</v>
      </c>
      <c r="X1036" s="170">
        <f t="shared" ca="1" si="72"/>
        <v>0</v>
      </c>
      <c r="AB1036" s="314" t="str">
        <f t="shared" si="74"/>
        <v/>
      </c>
    </row>
    <row r="1037" spans="1:28" s="170" customFormat="1" ht="20.25">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73"/>
        <v/>
      </c>
      <c r="T1037" s="155" t="str">
        <f ca="1">IF(B1037="","",IF(ISERROR(MATCH($J1037,SorP!$B$1:$B$6226,0)),"",INDIRECT("'SorP'!$A$"&amp;MATCH($S1037&amp;$J1037,SorP!C:C,0))))</f>
        <v/>
      </c>
      <c r="U1037" s="168"/>
      <c r="V1037" s="169" t="e">
        <f>IF(C1037="",NA(),MATCH($B1037&amp;$C1037,'Smelter Look-up'!$J:$J,0))</f>
        <v>#N/A</v>
      </c>
      <c r="X1037" s="170">
        <f t="shared" ca="1" si="72"/>
        <v>0</v>
      </c>
      <c r="AB1037" s="314" t="str">
        <f t="shared" si="74"/>
        <v/>
      </c>
    </row>
    <row r="1038" spans="1:28" s="170" customFormat="1" ht="20.25">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73"/>
        <v/>
      </c>
      <c r="T1038" s="155" t="str">
        <f ca="1">IF(B1038="","",IF(ISERROR(MATCH($J1038,SorP!$B$1:$B$6226,0)),"",INDIRECT("'SorP'!$A$"&amp;MATCH($S1038&amp;$J1038,SorP!C:C,0))))</f>
        <v/>
      </c>
      <c r="U1038" s="168"/>
      <c r="V1038" s="169" t="e">
        <f>IF(C1038="",NA(),MATCH($B1038&amp;$C1038,'Smelter Look-up'!$J:$J,0))</f>
        <v>#N/A</v>
      </c>
      <c r="X1038" s="170">
        <f t="shared" ca="1" si="72"/>
        <v>0</v>
      </c>
      <c r="AB1038" s="314" t="str">
        <f t="shared" si="74"/>
        <v/>
      </c>
    </row>
    <row r="1039" spans="1:28" s="170" customFormat="1" ht="20.25">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73"/>
        <v/>
      </c>
      <c r="T1039" s="155" t="str">
        <f ca="1">IF(B1039="","",IF(ISERROR(MATCH($J1039,SorP!$B$1:$B$6226,0)),"",INDIRECT("'SorP'!$A$"&amp;MATCH($S1039&amp;$J1039,SorP!C:C,0))))</f>
        <v/>
      </c>
      <c r="U1039" s="168"/>
      <c r="V1039" s="169" t="e">
        <f>IF(C1039="",NA(),MATCH($B1039&amp;$C1039,'Smelter Look-up'!$J:$J,0))</f>
        <v>#N/A</v>
      </c>
      <c r="X1039" s="170">
        <f t="shared" ca="1" si="72"/>
        <v>0</v>
      </c>
      <c r="AB1039" s="314" t="str">
        <f t="shared" si="74"/>
        <v/>
      </c>
    </row>
    <row r="1040" spans="1:28" s="170" customFormat="1" ht="20.25">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73"/>
        <v/>
      </c>
      <c r="T1040" s="155" t="str">
        <f ca="1">IF(B1040="","",IF(ISERROR(MATCH($J1040,SorP!$B$1:$B$6226,0)),"",INDIRECT("'SorP'!$A$"&amp;MATCH($S1040&amp;$J1040,SorP!C:C,0))))</f>
        <v/>
      </c>
      <c r="U1040" s="168"/>
      <c r="V1040" s="169" t="e">
        <f>IF(C1040="",NA(),MATCH($B1040&amp;$C1040,'Smelter Look-up'!$J:$J,0))</f>
        <v>#N/A</v>
      </c>
      <c r="X1040" s="170">
        <f t="shared" ca="1" si="72"/>
        <v>0</v>
      </c>
      <c r="AB1040" s="314" t="str">
        <f t="shared" si="74"/>
        <v/>
      </c>
    </row>
    <row r="1041" spans="1:28" s="170" customFormat="1" ht="20.25">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73"/>
        <v/>
      </c>
      <c r="T1041" s="155" t="str">
        <f ca="1">IF(B1041="","",IF(ISERROR(MATCH($J1041,SorP!$B$1:$B$6226,0)),"",INDIRECT("'SorP'!$A$"&amp;MATCH($S1041&amp;$J1041,SorP!C:C,0))))</f>
        <v/>
      </c>
      <c r="U1041" s="168"/>
      <c r="V1041" s="169" t="e">
        <f>IF(C1041="",NA(),MATCH($B1041&amp;$C1041,'Smelter Look-up'!$J:$J,0))</f>
        <v>#N/A</v>
      </c>
      <c r="X1041" s="170">
        <f t="shared" ca="1" si="72"/>
        <v>0</v>
      </c>
      <c r="AB1041" s="314" t="str">
        <f t="shared" si="74"/>
        <v/>
      </c>
    </row>
    <row r="1042" spans="1:28" s="170" customFormat="1" ht="20.25">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73"/>
        <v/>
      </c>
      <c r="T1042" s="155" t="str">
        <f ca="1">IF(B1042="","",IF(ISERROR(MATCH($J1042,SorP!$B$1:$B$6226,0)),"",INDIRECT("'SorP'!$A$"&amp;MATCH($S1042&amp;$J1042,SorP!C:C,0))))</f>
        <v/>
      </c>
      <c r="U1042" s="168"/>
      <c r="V1042" s="169" t="e">
        <f>IF(C1042="",NA(),MATCH($B1042&amp;$C1042,'Smelter Look-up'!$J:$J,0))</f>
        <v>#N/A</v>
      </c>
      <c r="X1042" s="170">
        <f t="shared" ca="1" si="72"/>
        <v>0</v>
      </c>
      <c r="AB1042" s="314" t="str">
        <f t="shared" si="74"/>
        <v/>
      </c>
    </row>
    <row r="1043" spans="1:28" s="170" customFormat="1" ht="20.25">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73"/>
        <v/>
      </c>
      <c r="T1043" s="155" t="str">
        <f ca="1">IF(B1043="","",IF(ISERROR(MATCH($J1043,SorP!$B$1:$B$6226,0)),"",INDIRECT("'SorP'!$A$"&amp;MATCH($S1043&amp;$J1043,SorP!C:C,0))))</f>
        <v/>
      </c>
      <c r="U1043" s="168"/>
      <c r="V1043" s="169" t="e">
        <f>IF(C1043="",NA(),MATCH($B1043&amp;$C1043,'Smelter Look-up'!$J:$J,0))</f>
        <v>#N/A</v>
      </c>
      <c r="X1043" s="170">
        <f t="shared" ca="1" si="72"/>
        <v>0</v>
      </c>
      <c r="AB1043" s="314" t="str">
        <f t="shared" si="74"/>
        <v/>
      </c>
    </row>
    <row r="1044" spans="1:28" s="170" customFormat="1" ht="20.25">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73"/>
        <v/>
      </c>
      <c r="T1044" s="155" t="str">
        <f ca="1">IF(B1044="","",IF(ISERROR(MATCH($J1044,SorP!$B$1:$B$6226,0)),"",INDIRECT("'SorP'!$A$"&amp;MATCH($S1044&amp;$J1044,SorP!C:C,0))))</f>
        <v/>
      </c>
      <c r="U1044" s="168"/>
      <c r="V1044" s="169" t="e">
        <f>IF(C1044="",NA(),MATCH($B1044&amp;$C1044,'Smelter Look-up'!$J:$J,0))</f>
        <v>#N/A</v>
      </c>
      <c r="X1044" s="170">
        <f t="shared" ca="1" si="72"/>
        <v>0</v>
      </c>
      <c r="AB1044" s="314" t="str">
        <f t="shared" si="74"/>
        <v/>
      </c>
    </row>
    <row r="1045" spans="1:28" s="170" customFormat="1" ht="20.25">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73"/>
        <v/>
      </c>
      <c r="T1045" s="155" t="str">
        <f ca="1">IF(B1045="","",IF(ISERROR(MATCH($J1045,SorP!$B$1:$B$6226,0)),"",INDIRECT("'SorP'!$A$"&amp;MATCH($S1045&amp;$J1045,SorP!C:C,0))))</f>
        <v/>
      </c>
      <c r="U1045" s="168"/>
      <c r="V1045" s="169" t="e">
        <f>IF(C1045="",NA(),MATCH($B1045&amp;$C1045,'Smelter Look-up'!$J:$J,0))</f>
        <v>#N/A</v>
      </c>
      <c r="X1045" s="170">
        <f t="shared" ca="1" si="72"/>
        <v>0</v>
      </c>
      <c r="AB1045" s="314" t="str">
        <f t="shared" si="74"/>
        <v/>
      </c>
    </row>
    <row r="1046" spans="1:28" s="170" customFormat="1" ht="20.25">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73"/>
        <v/>
      </c>
      <c r="T1046" s="155" t="str">
        <f ca="1">IF(B1046="","",IF(ISERROR(MATCH($J1046,SorP!$B$1:$B$6226,0)),"",INDIRECT("'SorP'!$A$"&amp;MATCH($S1046&amp;$J1046,SorP!C:C,0))))</f>
        <v/>
      </c>
      <c r="U1046" s="168"/>
      <c r="V1046" s="169" t="e">
        <f>IF(C1046="",NA(),MATCH($B1046&amp;$C1046,'Smelter Look-up'!$J:$J,0))</f>
        <v>#N/A</v>
      </c>
      <c r="X1046" s="170">
        <f t="shared" ca="1" si="72"/>
        <v>0</v>
      </c>
      <c r="AB1046" s="314" t="str">
        <f t="shared" si="74"/>
        <v/>
      </c>
    </row>
    <row r="1047" spans="1:28" s="170" customFormat="1" ht="20.25">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73"/>
        <v/>
      </c>
      <c r="T1047" s="155" t="str">
        <f ca="1">IF(B1047="","",IF(ISERROR(MATCH($J1047,SorP!$B$1:$B$6226,0)),"",INDIRECT("'SorP'!$A$"&amp;MATCH($S1047&amp;$J1047,SorP!C:C,0))))</f>
        <v/>
      </c>
      <c r="U1047" s="168"/>
      <c r="V1047" s="169" t="e">
        <f>IF(C1047="",NA(),MATCH($B1047&amp;$C1047,'Smelter Look-up'!$J:$J,0))</f>
        <v>#N/A</v>
      </c>
      <c r="X1047" s="170">
        <f t="shared" ca="1" si="72"/>
        <v>0</v>
      </c>
      <c r="AB1047" s="314" t="str">
        <f t="shared" si="74"/>
        <v/>
      </c>
    </row>
    <row r="1048" spans="1:28" s="170" customFormat="1" ht="20.25">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73"/>
        <v/>
      </c>
      <c r="T1048" s="155" t="str">
        <f ca="1">IF(B1048="","",IF(ISERROR(MATCH($J1048,SorP!$B$1:$B$6226,0)),"",INDIRECT("'SorP'!$A$"&amp;MATCH($S1048&amp;$J1048,SorP!C:C,0))))</f>
        <v/>
      </c>
      <c r="U1048" s="168"/>
      <c r="V1048" s="169" t="e">
        <f>IF(C1048="",NA(),MATCH($B1048&amp;$C1048,'Smelter Look-up'!$J:$J,0))</f>
        <v>#N/A</v>
      </c>
      <c r="X1048" s="170">
        <f t="shared" ca="1" si="72"/>
        <v>0</v>
      </c>
      <c r="AB1048" s="314" t="str">
        <f t="shared" si="74"/>
        <v/>
      </c>
    </row>
    <row r="1049" spans="1:28" s="170" customFormat="1" ht="20.25">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73"/>
        <v/>
      </c>
      <c r="T1049" s="155" t="str">
        <f ca="1">IF(B1049="","",IF(ISERROR(MATCH($J1049,SorP!$B$1:$B$6226,0)),"",INDIRECT("'SorP'!$A$"&amp;MATCH($S1049&amp;$J1049,SorP!C:C,0))))</f>
        <v/>
      </c>
      <c r="U1049" s="168"/>
      <c r="V1049" s="169" t="e">
        <f>IF(C1049="",NA(),MATCH($B1049&amp;$C1049,'Smelter Look-up'!$J:$J,0))</f>
        <v>#N/A</v>
      </c>
      <c r="X1049" s="170">
        <f t="shared" ca="1" si="72"/>
        <v>0</v>
      </c>
      <c r="AB1049" s="314" t="str">
        <f t="shared" si="74"/>
        <v/>
      </c>
    </row>
    <row r="1050" spans="1:28" s="170" customFormat="1" ht="20.25">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73"/>
        <v/>
      </c>
      <c r="T1050" s="155" t="str">
        <f ca="1">IF(B1050="","",IF(ISERROR(MATCH($J1050,SorP!$B$1:$B$6226,0)),"",INDIRECT("'SorP'!$A$"&amp;MATCH($S1050&amp;$J1050,SorP!C:C,0))))</f>
        <v/>
      </c>
      <c r="U1050" s="168"/>
      <c r="V1050" s="169" t="e">
        <f>IF(C1050="",NA(),MATCH($B1050&amp;$C1050,'Smelter Look-up'!$J:$J,0))</f>
        <v>#N/A</v>
      </c>
      <c r="X1050" s="170">
        <f t="shared" ca="1" si="72"/>
        <v>0</v>
      </c>
      <c r="AB1050" s="314" t="str">
        <f t="shared" si="74"/>
        <v/>
      </c>
    </row>
    <row r="1051" spans="1:28" s="170" customFormat="1" ht="20.25">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73"/>
        <v/>
      </c>
      <c r="T1051" s="155" t="str">
        <f ca="1">IF(B1051="","",IF(ISERROR(MATCH($J1051,SorP!$B$1:$B$6226,0)),"",INDIRECT("'SorP'!$A$"&amp;MATCH($S1051&amp;$J1051,SorP!C:C,0))))</f>
        <v/>
      </c>
      <c r="U1051" s="168"/>
      <c r="V1051" s="169" t="e">
        <f>IF(C1051="",NA(),MATCH($B1051&amp;$C1051,'Smelter Look-up'!$J:$J,0))</f>
        <v>#N/A</v>
      </c>
      <c r="X1051" s="170">
        <f t="shared" ca="1" si="72"/>
        <v>0</v>
      </c>
      <c r="AB1051" s="314" t="str">
        <f t="shared" si="74"/>
        <v/>
      </c>
    </row>
    <row r="1052" spans="1:28" s="170" customFormat="1" ht="20.25">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73"/>
        <v/>
      </c>
      <c r="T1052" s="155" t="str">
        <f ca="1">IF(B1052="","",IF(ISERROR(MATCH($J1052,SorP!$B$1:$B$6226,0)),"",INDIRECT("'SorP'!$A$"&amp;MATCH($S1052&amp;$J1052,SorP!C:C,0))))</f>
        <v/>
      </c>
      <c r="U1052" s="168"/>
      <c r="V1052" s="169" t="e">
        <f>IF(C1052="",NA(),MATCH($B1052&amp;$C1052,'Smelter Look-up'!$J:$J,0))</f>
        <v>#N/A</v>
      </c>
      <c r="X1052" s="170">
        <f t="shared" ca="1" si="72"/>
        <v>0</v>
      </c>
      <c r="AB1052" s="314" t="str">
        <f t="shared" si="74"/>
        <v/>
      </c>
    </row>
    <row r="1053" spans="1:28" s="170" customFormat="1" ht="20.25">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73"/>
        <v/>
      </c>
      <c r="T1053" s="155" t="str">
        <f ca="1">IF(B1053="","",IF(ISERROR(MATCH($J1053,SorP!$B$1:$B$6226,0)),"",INDIRECT("'SorP'!$A$"&amp;MATCH($S1053&amp;$J1053,SorP!C:C,0))))</f>
        <v/>
      </c>
      <c r="U1053" s="168"/>
      <c r="V1053" s="169" t="e">
        <f>IF(C1053="",NA(),MATCH($B1053&amp;$C1053,'Smelter Look-up'!$J:$J,0))</f>
        <v>#N/A</v>
      </c>
      <c r="X1053" s="170">
        <f t="shared" ca="1" si="72"/>
        <v>0</v>
      </c>
      <c r="AB1053" s="314" t="str">
        <f t="shared" si="74"/>
        <v/>
      </c>
    </row>
    <row r="1054" spans="1:28" s="170" customFormat="1" ht="20.25">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73"/>
        <v/>
      </c>
      <c r="T1054" s="155" t="str">
        <f ca="1">IF(B1054="","",IF(ISERROR(MATCH($J1054,SorP!$B$1:$B$6226,0)),"",INDIRECT("'SorP'!$A$"&amp;MATCH($S1054&amp;$J1054,SorP!C:C,0))))</f>
        <v/>
      </c>
      <c r="U1054" s="168"/>
      <c r="V1054" s="169" t="e">
        <f>IF(C1054="",NA(),MATCH($B1054&amp;$C1054,'Smelter Look-up'!$J:$J,0))</f>
        <v>#N/A</v>
      </c>
      <c r="X1054" s="170">
        <f t="shared" ca="1" si="72"/>
        <v>0</v>
      </c>
      <c r="AB1054" s="314" t="str">
        <f t="shared" si="74"/>
        <v/>
      </c>
    </row>
    <row r="1055" spans="1:28" s="170" customFormat="1" ht="20.25">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73"/>
        <v/>
      </c>
      <c r="T1055" s="155" t="str">
        <f ca="1">IF(B1055="","",IF(ISERROR(MATCH($J1055,SorP!$B$1:$B$6226,0)),"",INDIRECT("'SorP'!$A$"&amp;MATCH($S1055&amp;$J1055,SorP!C:C,0))))</f>
        <v/>
      </c>
      <c r="U1055" s="168"/>
      <c r="V1055" s="169" t="e">
        <f>IF(C1055="",NA(),MATCH($B1055&amp;$C1055,'Smelter Look-up'!$J:$J,0))</f>
        <v>#N/A</v>
      </c>
      <c r="X1055" s="170">
        <f t="shared" ca="1" si="72"/>
        <v>0</v>
      </c>
      <c r="AB1055" s="314" t="str">
        <f t="shared" si="74"/>
        <v/>
      </c>
    </row>
    <row r="1056" spans="1:28" s="170" customFormat="1" ht="20.25">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73"/>
        <v/>
      </c>
      <c r="T1056" s="155" t="str">
        <f ca="1">IF(B1056="","",IF(ISERROR(MATCH($J1056,SorP!$B$1:$B$6226,0)),"",INDIRECT("'SorP'!$A$"&amp;MATCH($S1056&amp;$J1056,SorP!C:C,0))))</f>
        <v/>
      </c>
      <c r="U1056" s="168"/>
      <c r="V1056" s="169" t="e">
        <f>IF(C1056="",NA(),MATCH($B1056&amp;$C1056,'Smelter Look-up'!$J:$J,0))</f>
        <v>#N/A</v>
      </c>
      <c r="X1056" s="170">
        <f t="shared" ca="1" si="72"/>
        <v>0</v>
      </c>
      <c r="AB1056" s="314" t="str">
        <f t="shared" si="74"/>
        <v/>
      </c>
    </row>
    <row r="1057" spans="1:28" s="170" customFormat="1" ht="20.25">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73"/>
        <v/>
      </c>
      <c r="T1057" s="155" t="str">
        <f ca="1">IF(B1057="","",IF(ISERROR(MATCH($J1057,SorP!$B$1:$B$6226,0)),"",INDIRECT("'SorP'!$A$"&amp;MATCH($S1057&amp;$J1057,SorP!C:C,0))))</f>
        <v/>
      </c>
      <c r="U1057" s="168"/>
      <c r="V1057" s="169" t="e">
        <f>IF(C1057="",NA(),MATCH($B1057&amp;$C1057,'Smelter Look-up'!$J:$J,0))</f>
        <v>#N/A</v>
      </c>
      <c r="X1057" s="170">
        <f t="shared" ca="1" si="72"/>
        <v>0</v>
      </c>
      <c r="AB1057" s="314" t="str">
        <f t="shared" si="74"/>
        <v/>
      </c>
    </row>
    <row r="1058" spans="1:28" s="170" customFormat="1" ht="20.25">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73"/>
        <v/>
      </c>
      <c r="T1058" s="155" t="str">
        <f ca="1">IF(B1058="","",IF(ISERROR(MATCH($J1058,SorP!$B$1:$B$6226,0)),"",INDIRECT("'SorP'!$A$"&amp;MATCH($S1058&amp;$J1058,SorP!C:C,0))))</f>
        <v/>
      </c>
      <c r="U1058" s="168"/>
      <c r="V1058" s="169" t="e">
        <f>IF(C1058="",NA(),MATCH($B1058&amp;$C1058,'Smelter Look-up'!$J:$J,0))</f>
        <v>#N/A</v>
      </c>
      <c r="X1058" s="170">
        <f t="shared" ca="1" si="72"/>
        <v>0</v>
      </c>
      <c r="AB1058" s="314" t="str">
        <f t="shared" si="74"/>
        <v/>
      </c>
    </row>
    <row r="1059" spans="1:28" s="170" customFormat="1" ht="20.25">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73"/>
        <v/>
      </c>
      <c r="T1059" s="155" t="str">
        <f ca="1">IF(B1059="","",IF(ISERROR(MATCH($J1059,SorP!$B$1:$B$6226,0)),"",INDIRECT("'SorP'!$A$"&amp;MATCH($S1059&amp;$J1059,SorP!C:C,0))))</f>
        <v/>
      </c>
      <c r="U1059" s="168"/>
      <c r="V1059" s="169" t="e">
        <f>IF(C1059="",NA(),MATCH($B1059&amp;$C1059,'Smelter Look-up'!$J:$J,0))</f>
        <v>#N/A</v>
      </c>
      <c r="X1059" s="170">
        <f t="shared" ca="1" si="72"/>
        <v>0</v>
      </c>
      <c r="AB1059" s="314" t="str">
        <f t="shared" si="74"/>
        <v/>
      </c>
    </row>
    <row r="1060" spans="1:28" s="170" customFormat="1" ht="20.25">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73"/>
        <v/>
      </c>
      <c r="T1060" s="155" t="str">
        <f ca="1">IF(B1060="","",IF(ISERROR(MATCH($J1060,SorP!$B$1:$B$6226,0)),"",INDIRECT("'SorP'!$A$"&amp;MATCH($S1060&amp;$J1060,SorP!C:C,0))))</f>
        <v/>
      </c>
      <c r="U1060" s="168"/>
      <c r="V1060" s="169" t="e">
        <f>IF(C1060="",NA(),MATCH($B1060&amp;$C1060,'Smelter Look-up'!$J:$J,0))</f>
        <v>#N/A</v>
      </c>
      <c r="X1060" s="170">
        <f t="shared" ca="1" si="72"/>
        <v>0</v>
      </c>
      <c r="AB1060" s="314" t="str">
        <f t="shared" si="74"/>
        <v/>
      </c>
    </row>
    <row r="1061" spans="1:28" s="170" customFormat="1" ht="20.25">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73"/>
        <v/>
      </c>
      <c r="T1061" s="155" t="str">
        <f ca="1">IF(B1061="","",IF(ISERROR(MATCH($J1061,SorP!$B$1:$B$6226,0)),"",INDIRECT("'SorP'!$A$"&amp;MATCH($S1061&amp;$J1061,SorP!C:C,0))))</f>
        <v/>
      </c>
      <c r="U1061" s="168"/>
      <c r="V1061" s="169" t="e">
        <f>IF(C1061="",NA(),MATCH($B1061&amp;$C1061,'Smelter Look-up'!$J:$J,0))</f>
        <v>#N/A</v>
      </c>
      <c r="X1061" s="170">
        <f t="shared" ca="1" si="72"/>
        <v>0</v>
      </c>
      <c r="AB1061" s="314" t="str">
        <f t="shared" si="74"/>
        <v/>
      </c>
    </row>
    <row r="1062" spans="1:28" s="170" customFormat="1" ht="20.25">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73"/>
        <v/>
      </c>
      <c r="T1062" s="155" t="str">
        <f ca="1">IF(B1062="","",IF(ISERROR(MATCH($J1062,SorP!$B$1:$B$6226,0)),"",INDIRECT("'SorP'!$A$"&amp;MATCH($S1062&amp;$J1062,SorP!C:C,0))))</f>
        <v/>
      </c>
      <c r="U1062" s="168"/>
      <c r="V1062" s="169" t="e">
        <f>IF(C1062="",NA(),MATCH($B1062&amp;$C1062,'Smelter Look-up'!$J:$J,0))</f>
        <v>#N/A</v>
      </c>
      <c r="X1062" s="170">
        <f t="shared" ca="1" si="72"/>
        <v>0</v>
      </c>
      <c r="AB1062" s="314" t="str">
        <f t="shared" si="74"/>
        <v/>
      </c>
    </row>
    <row r="1063" spans="1:28" s="170" customFormat="1" ht="20.25">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73"/>
        <v/>
      </c>
      <c r="T1063" s="155" t="str">
        <f ca="1">IF(B1063="","",IF(ISERROR(MATCH($J1063,SorP!$B$1:$B$6226,0)),"",INDIRECT("'SorP'!$A$"&amp;MATCH($S1063&amp;$J1063,SorP!C:C,0))))</f>
        <v/>
      </c>
      <c r="U1063" s="168"/>
      <c r="V1063" s="169" t="e">
        <f>IF(C1063="",NA(),MATCH($B1063&amp;$C1063,'Smelter Look-up'!$J:$J,0))</f>
        <v>#N/A</v>
      </c>
      <c r="X1063" s="170">
        <f t="shared" ca="1" si="72"/>
        <v>0</v>
      </c>
      <c r="AB1063" s="314" t="str">
        <f t="shared" si="74"/>
        <v/>
      </c>
    </row>
    <row r="1064" spans="1:28" s="170" customFormat="1" ht="20.25">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73"/>
        <v/>
      </c>
      <c r="T1064" s="155" t="str">
        <f ca="1">IF(B1064="","",IF(ISERROR(MATCH($J1064,SorP!$B$1:$B$6226,0)),"",INDIRECT("'SorP'!$A$"&amp;MATCH($S1064&amp;$J1064,SorP!C:C,0))))</f>
        <v/>
      </c>
      <c r="U1064" s="168"/>
      <c r="V1064" s="169" t="e">
        <f>IF(C1064="",NA(),MATCH($B1064&amp;$C1064,'Smelter Look-up'!$J:$J,0))</f>
        <v>#N/A</v>
      </c>
      <c r="X1064" s="170">
        <f t="shared" ca="1" si="72"/>
        <v>0</v>
      </c>
      <c r="AB1064" s="314" t="str">
        <f t="shared" si="74"/>
        <v/>
      </c>
    </row>
    <row r="1065" spans="1:28" s="170" customFormat="1" ht="20.25">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73"/>
        <v/>
      </c>
      <c r="T1065" s="155" t="str">
        <f ca="1">IF(B1065="","",IF(ISERROR(MATCH($J1065,SorP!$B$1:$B$6226,0)),"",INDIRECT("'SorP'!$A$"&amp;MATCH($S1065&amp;$J1065,SorP!C:C,0))))</f>
        <v/>
      </c>
      <c r="U1065" s="168"/>
      <c r="V1065" s="169" t="e">
        <f>IF(C1065="",NA(),MATCH($B1065&amp;$C1065,'Smelter Look-up'!$J:$J,0))</f>
        <v>#N/A</v>
      </c>
      <c r="X1065" s="170">
        <f t="shared" ca="1" si="72"/>
        <v>0</v>
      </c>
      <c r="AB1065" s="314" t="str">
        <f t="shared" si="74"/>
        <v/>
      </c>
    </row>
    <row r="1066" spans="1:28" s="170" customFormat="1" ht="20.25">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73"/>
        <v/>
      </c>
      <c r="T1066" s="155" t="str">
        <f ca="1">IF(B1066="","",IF(ISERROR(MATCH($J1066,SorP!$B$1:$B$6226,0)),"",INDIRECT("'SorP'!$A$"&amp;MATCH($S1066&amp;$J1066,SorP!C:C,0))))</f>
        <v/>
      </c>
      <c r="U1066" s="168"/>
      <c r="V1066" s="169" t="e">
        <f>IF(C1066="",NA(),MATCH($B1066&amp;$C1066,'Smelter Look-up'!$J:$J,0))</f>
        <v>#N/A</v>
      </c>
      <c r="X1066" s="170">
        <f t="shared" ca="1" si="72"/>
        <v>0</v>
      </c>
      <c r="AB1066" s="314" t="str">
        <f t="shared" si="74"/>
        <v/>
      </c>
    </row>
    <row r="1067" spans="1:28" s="170" customFormat="1" ht="20.25">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73"/>
        <v/>
      </c>
      <c r="T1067" s="155" t="str">
        <f ca="1">IF(B1067="","",IF(ISERROR(MATCH($J1067,SorP!$B$1:$B$6226,0)),"",INDIRECT("'SorP'!$A$"&amp;MATCH($S1067&amp;$J1067,SorP!C:C,0))))</f>
        <v/>
      </c>
      <c r="U1067" s="168"/>
      <c r="V1067" s="169" t="e">
        <f>IF(C1067="",NA(),MATCH($B1067&amp;$C1067,'Smelter Look-up'!$J:$J,0))</f>
        <v>#N/A</v>
      </c>
      <c r="X1067" s="170">
        <f t="shared" ca="1" si="72"/>
        <v>0</v>
      </c>
      <c r="AB1067" s="314" t="str">
        <f t="shared" si="74"/>
        <v/>
      </c>
    </row>
    <row r="1068" spans="1:28" s="170" customFormat="1" ht="20.25">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73"/>
        <v/>
      </c>
      <c r="T1068" s="155" t="str">
        <f ca="1">IF(B1068="","",IF(ISERROR(MATCH($J1068,SorP!$B$1:$B$6226,0)),"",INDIRECT("'SorP'!$A$"&amp;MATCH($S1068&amp;$J1068,SorP!C:C,0))))</f>
        <v/>
      </c>
      <c r="U1068" s="168"/>
      <c r="V1068" s="169" t="e">
        <f>IF(C1068="",NA(),MATCH($B1068&amp;$C1068,'Smelter Look-up'!$J:$J,0))</f>
        <v>#N/A</v>
      </c>
      <c r="X1068" s="170">
        <f t="shared" ca="1" si="72"/>
        <v>0</v>
      </c>
      <c r="AB1068" s="314" t="str">
        <f t="shared" si="74"/>
        <v/>
      </c>
    </row>
    <row r="1069" spans="1:28" s="170" customFormat="1" ht="20.25">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73"/>
        <v/>
      </c>
      <c r="T1069" s="155" t="str">
        <f ca="1">IF(B1069="","",IF(ISERROR(MATCH($J1069,SorP!$B$1:$B$6226,0)),"",INDIRECT("'SorP'!$A$"&amp;MATCH($S1069&amp;$J1069,SorP!C:C,0))))</f>
        <v/>
      </c>
      <c r="U1069" s="168"/>
      <c r="V1069" s="169" t="e">
        <f>IF(C1069="",NA(),MATCH($B1069&amp;$C1069,'Smelter Look-up'!$J:$J,0))</f>
        <v>#N/A</v>
      </c>
      <c r="X1069" s="170">
        <f t="shared" ca="1" si="72"/>
        <v>0</v>
      </c>
      <c r="AB1069" s="314" t="str">
        <f t="shared" si="74"/>
        <v/>
      </c>
    </row>
    <row r="1070" spans="1:28" s="170" customFormat="1" ht="20.25">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73"/>
        <v/>
      </c>
      <c r="T1070" s="155" t="str">
        <f ca="1">IF(B1070="","",IF(ISERROR(MATCH($J1070,SorP!$B$1:$B$6226,0)),"",INDIRECT("'SorP'!$A$"&amp;MATCH($S1070&amp;$J1070,SorP!C:C,0))))</f>
        <v/>
      </c>
      <c r="U1070" s="168"/>
      <c r="V1070" s="169" t="e">
        <f>IF(C1070="",NA(),MATCH($B1070&amp;$C1070,'Smelter Look-up'!$J:$J,0))</f>
        <v>#N/A</v>
      </c>
      <c r="X1070" s="170">
        <f t="shared" ca="1" si="72"/>
        <v>0</v>
      </c>
      <c r="AB1070" s="314" t="str">
        <f t="shared" si="74"/>
        <v/>
      </c>
    </row>
    <row r="1071" spans="1:28" s="170" customFormat="1" ht="20.25">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73"/>
        <v/>
      </c>
      <c r="T1071" s="155" t="str">
        <f ca="1">IF(B1071="","",IF(ISERROR(MATCH($J1071,SorP!$B$1:$B$6226,0)),"",INDIRECT("'SorP'!$A$"&amp;MATCH($S1071&amp;$J1071,SorP!C:C,0))))</f>
        <v/>
      </c>
      <c r="U1071" s="168"/>
      <c r="V1071" s="169" t="e">
        <f>IF(C1071="",NA(),MATCH($B1071&amp;$C1071,'Smelter Look-up'!$J:$J,0))</f>
        <v>#N/A</v>
      </c>
      <c r="X1071" s="170">
        <f t="shared" ca="1" si="72"/>
        <v>0</v>
      </c>
      <c r="AB1071" s="314" t="str">
        <f t="shared" si="74"/>
        <v/>
      </c>
    </row>
    <row r="1072" spans="1:28" s="170" customFormat="1" ht="20.25">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73"/>
        <v/>
      </c>
      <c r="T1072" s="155" t="str">
        <f ca="1">IF(B1072="","",IF(ISERROR(MATCH($J1072,SorP!$B$1:$B$6226,0)),"",INDIRECT("'SorP'!$A$"&amp;MATCH($S1072&amp;$J1072,SorP!C:C,0))))</f>
        <v/>
      </c>
      <c r="U1072" s="168"/>
      <c r="V1072" s="169" t="e">
        <f>IF(C1072="",NA(),MATCH($B1072&amp;$C1072,'Smelter Look-up'!$J:$J,0))</f>
        <v>#N/A</v>
      </c>
      <c r="X1072" s="170">
        <f t="shared" ca="1" si="72"/>
        <v>0</v>
      </c>
      <c r="AB1072" s="314" t="str">
        <f t="shared" si="74"/>
        <v/>
      </c>
    </row>
    <row r="1073" spans="1:28" s="170" customFormat="1" ht="20.25">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73"/>
        <v/>
      </c>
      <c r="T1073" s="155" t="str">
        <f ca="1">IF(B1073="","",IF(ISERROR(MATCH($J1073,SorP!$B$1:$B$6226,0)),"",INDIRECT("'SorP'!$A$"&amp;MATCH($S1073&amp;$J1073,SorP!C:C,0))))</f>
        <v/>
      </c>
      <c r="U1073" s="168"/>
      <c r="V1073" s="169" t="e">
        <f>IF(C1073="",NA(),MATCH($B1073&amp;$C1073,'Smelter Look-up'!$J:$J,0))</f>
        <v>#N/A</v>
      </c>
      <c r="X1073" s="170">
        <f t="shared" ca="1" si="72"/>
        <v>0</v>
      </c>
      <c r="AB1073" s="314" t="str">
        <f t="shared" si="74"/>
        <v/>
      </c>
    </row>
    <row r="1074" spans="1:28" s="170" customFormat="1" ht="20.25">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73"/>
        <v/>
      </c>
      <c r="T1074" s="155" t="str">
        <f ca="1">IF(B1074="","",IF(ISERROR(MATCH($J1074,SorP!$B$1:$B$6226,0)),"",INDIRECT("'SorP'!$A$"&amp;MATCH($S1074&amp;$J1074,SorP!C:C,0))))</f>
        <v/>
      </c>
      <c r="U1074" s="168"/>
      <c r="V1074" s="169" t="e">
        <f>IF(C1074="",NA(),MATCH($B1074&amp;$C1074,'Smelter Look-up'!$J:$J,0))</f>
        <v>#N/A</v>
      </c>
      <c r="X1074" s="170">
        <f t="shared" ca="1" si="72"/>
        <v>0</v>
      </c>
      <c r="AB1074" s="314" t="str">
        <f t="shared" si="74"/>
        <v/>
      </c>
    </row>
    <row r="1075" spans="1:28" s="170" customFormat="1" ht="20.25">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73"/>
        <v/>
      </c>
      <c r="T1075" s="155" t="str">
        <f ca="1">IF(B1075="","",IF(ISERROR(MATCH($J1075,SorP!$B$1:$B$6226,0)),"",INDIRECT("'SorP'!$A$"&amp;MATCH($S1075&amp;$J1075,SorP!C:C,0))))</f>
        <v/>
      </c>
      <c r="U1075" s="168"/>
      <c r="V1075" s="169" t="e">
        <f>IF(C1075="",NA(),MATCH($B1075&amp;$C1075,'Smelter Look-up'!$J:$J,0))</f>
        <v>#N/A</v>
      </c>
      <c r="X1075" s="170">
        <f t="shared" ca="1" si="72"/>
        <v>0</v>
      </c>
      <c r="AB1075" s="314" t="str">
        <f t="shared" si="74"/>
        <v/>
      </c>
    </row>
    <row r="1076" spans="1:28" s="170" customFormat="1" ht="20.25">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73"/>
        <v/>
      </c>
      <c r="T1076" s="155" t="str">
        <f ca="1">IF(B1076="","",IF(ISERROR(MATCH($J1076,SorP!$B$1:$B$6226,0)),"",INDIRECT("'SorP'!$A$"&amp;MATCH($S1076&amp;$J1076,SorP!C:C,0))))</f>
        <v/>
      </c>
      <c r="U1076" s="168"/>
      <c r="V1076" s="169" t="e">
        <f>IF(C1076="",NA(),MATCH($B1076&amp;$C1076,'Smelter Look-up'!$J:$J,0))</f>
        <v>#N/A</v>
      </c>
      <c r="X1076" s="170">
        <f t="shared" ca="1" si="72"/>
        <v>0</v>
      </c>
      <c r="AB1076" s="314" t="str">
        <f t="shared" si="74"/>
        <v/>
      </c>
    </row>
    <row r="1077" spans="1:28" s="170" customFormat="1" ht="20.25">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73"/>
        <v/>
      </c>
      <c r="T1077" s="155" t="str">
        <f ca="1">IF(B1077="","",IF(ISERROR(MATCH($J1077,SorP!$B$1:$B$6226,0)),"",INDIRECT("'SorP'!$A$"&amp;MATCH($S1077&amp;$J1077,SorP!C:C,0))))</f>
        <v/>
      </c>
      <c r="U1077" s="168"/>
      <c r="V1077" s="169" t="e">
        <f>IF(C1077="",NA(),MATCH($B1077&amp;$C1077,'Smelter Look-up'!$J:$J,0))</f>
        <v>#N/A</v>
      </c>
      <c r="X1077" s="170">
        <f t="shared" ca="1" si="72"/>
        <v>0</v>
      </c>
      <c r="AB1077" s="314" t="str">
        <f t="shared" si="74"/>
        <v/>
      </c>
    </row>
    <row r="1078" spans="1:28" s="170" customFormat="1" ht="20.25">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73"/>
        <v/>
      </c>
      <c r="T1078" s="155" t="str">
        <f ca="1">IF(B1078="","",IF(ISERROR(MATCH($J1078,SorP!$B$1:$B$6226,0)),"",INDIRECT("'SorP'!$A$"&amp;MATCH($S1078&amp;$J1078,SorP!C:C,0))))</f>
        <v/>
      </c>
      <c r="U1078" s="168"/>
      <c r="V1078" s="169" t="e">
        <f>IF(C1078="",NA(),MATCH($B1078&amp;$C1078,'Smelter Look-up'!$J:$J,0))</f>
        <v>#N/A</v>
      </c>
      <c r="X1078" s="170">
        <f t="shared" ca="1" si="72"/>
        <v>0</v>
      </c>
      <c r="AB1078" s="314" t="str">
        <f t="shared" si="74"/>
        <v/>
      </c>
    </row>
    <row r="1079" spans="1:28" s="170" customFormat="1" ht="20.25">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73"/>
        <v/>
      </c>
      <c r="T1079" s="155" t="str">
        <f ca="1">IF(B1079="","",IF(ISERROR(MATCH($J1079,SorP!$B$1:$B$6226,0)),"",INDIRECT("'SorP'!$A$"&amp;MATCH($S1079&amp;$J1079,SorP!C:C,0))))</f>
        <v/>
      </c>
      <c r="U1079" s="168"/>
      <c r="V1079" s="169" t="e">
        <f>IF(C1079="",NA(),MATCH($B1079&amp;$C1079,'Smelter Look-up'!$J:$J,0))</f>
        <v>#N/A</v>
      </c>
      <c r="X1079" s="170">
        <f t="shared" ca="1" si="72"/>
        <v>0</v>
      </c>
      <c r="AB1079" s="314" t="str">
        <f t="shared" si="74"/>
        <v/>
      </c>
    </row>
    <row r="1080" spans="1:28" s="170" customFormat="1" ht="20.25">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73"/>
        <v/>
      </c>
      <c r="T1080" s="155" t="str">
        <f ca="1">IF(B1080="","",IF(ISERROR(MATCH($J1080,SorP!$B$1:$B$6226,0)),"",INDIRECT("'SorP'!$A$"&amp;MATCH($S1080&amp;$J1080,SorP!C:C,0))))</f>
        <v/>
      </c>
      <c r="U1080" s="168"/>
      <c r="V1080" s="169" t="e">
        <f>IF(C1080="",NA(),MATCH($B1080&amp;$C1080,'Smelter Look-up'!$J:$J,0))</f>
        <v>#N/A</v>
      </c>
      <c r="X1080" s="170">
        <f t="shared" ca="1" si="72"/>
        <v>0</v>
      </c>
      <c r="AB1080" s="314" t="str">
        <f t="shared" si="74"/>
        <v/>
      </c>
    </row>
    <row r="1081" spans="1:28" s="170" customFormat="1" ht="20.25">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73"/>
        <v/>
      </c>
      <c r="T1081" s="155" t="str">
        <f ca="1">IF(B1081="","",IF(ISERROR(MATCH($J1081,SorP!$B$1:$B$6226,0)),"",INDIRECT("'SorP'!$A$"&amp;MATCH($S1081&amp;$J1081,SorP!C:C,0))))</f>
        <v/>
      </c>
      <c r="U1081" s="168"/>
      <c r="V1081" s="169" t="e">
        <f>IF(C1081="",NA(),MATCH($B1081&amp;$C1081,'Smelter Look-up'!$J:$J,0))</f>
        <v>#N/A</v>
      </c>
      <c r="X1081" s="170">
        <f t="shared" ca="1" si="72"/>
        <v>0</v>
      </c>
      <c r="AB1081" s="314" t="str">
        <f t="shared" si="74"/>
        <v/>
      </c>
    </row>
    <row r="1082" spans="1:28" s="170" customFormat="1" ht="20.25">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73"/>
        <v/>
      </c>
      <c r="T1082" s="155" t="str">
        <f ca="1">IF(B1082="","",IF(ISERROR(MATCH($J1082,SorP!$B$1:$B$6226,0)),"",INDIRECT("'SorP'!$A$"&amp;MATCH($S1082&amp;$J1082,SorP!C:C,0))))</f>
        <v/>
      </c>
      <c r="U1082" s="168"/>
      <c r="V1082" s="169" t="e">
        <f>IF(C1082="",NA(),MATCH($B1082&amp;$C1082,'Smelter Look-up'!$J:$J,0))</f>
        <v>#N/A</v>
      </c>
      <c r="X1082" s="170">
        <f t="shared" ca="1" si="72"/>
        <v>0</v>
      </c>
      <c r="AB1082" s="314" t="str">
        <f t="shared" si="74"/>
        <v/>
      </c>
    </row>
    <row r="1083" spans="1:28" s="170" customFormat="1" ht="20.25">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73"/>
        <v/>
      </c>
      <c r="T1083" s="155" t="str">
        <f ca="1">IF(B1083="","",IF(ISERROR(MATCH($J1083,SorP!$B$1:$B$6226,0)),"",INDIRECT("'SorP'!$A$"&amp;MATCH($S1083&amp;$J1083,SorP!C:C,0))))</f>
        <v/>
      </c>
      <c r="U1083" s="168"/>
      <c r="V1083" s="169" t="e">
        <f>IF(C1083="",NA(),MATCH($B1083&amp;$C1083,'Smelter Look-up'!$J:$J,0))</f>
        <v>#N/A</v>
      </c>
      <c r="X1083" s="170">
        <f t="shared" ref="X1083:X1146" ca="1" si="75">IF(AND(C1083="Smelter not listed",OR(LEN(D1083)=0,LEN(E1083)=0)),1,0)</f>
        <v>0</v>
      </c>
      <c r="AB1083" s="314" t="str">
        <f t="shared" si="74"/>
        <v/>
      </c>
    </row>
    <row r="1084" spans="1:28" s="170" customFormat="1" ht="20.25">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ref="S1084:S1147" ca="1" si="76">IF(B1084="","",IF(ISERROR(MATCH($E1084,CL,0)),"Unknown",INDIRECT("'C'!$A$"&amp;MATCH($E1084,CL,0)+1)))</f>
        <v/>
      </c>
      <c r="T1084" s="155" t="str">
        <f ca="1">IF(B1084="","",IF(ISERROR(MATCH($J1084,SorP!$B$1:$B$6226,0)),"",INDIRECT("'SorP'!$A$"&amp;MATCH($S1084&amp;$J1084,SorP!C:C,0))))</f>
        <v/>
      </c>
      <c r="U1084" s="168"/>
      <c r="V1084" s="169" t="e">
        <f>IF(C1084="",NA(),MATCH($B1084&amp;$C1084,'Smelter Look-up'!$J:$J,0))</f>
        <v>#N/A</v>
      </c>
      <c r="X1084" s="170">
        <f t="shared" ca="1" si="75"/>
        <v>0</v>
      </c>
      <c r="AB1084" s="314" t="str">
        <f t="shared" si="74"/>
        <v/>
      </c>
    </row>
    <row r="1085" spans="1:28" s="170" customFormat="1" ht="20.25">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76"/>
        <v/>
      </c>
      <c r="T1085" s="155" t="str">
        <f ca="1">IF(B1085="","",IF(ISERROR(MATCH($J1085,SorP!$B$1:$B$6226,0)),"",INDIRECT("'SorP'!$A$"&amp;MATCH($S1085&amp;$J1085,SorP!C:C,0))))</f>
        <v/>
      </c>
      <c r="U1085" s="168"/>
      <c r="V1085" s="169" t="e">
        <f>IF(C1085="",NA(),MATCH($B1085&amp;$C1085,'Smelter Look-up'!$J:$J,0))</f>
        <v>#N/A</v>
      </c>
      <c r="X1085" s="170">
        <f t="shared" ca="1" si="75"/>
        <v>0</v>
      </c>
      <c r="AB1085" s="314" t="str">
        <f t="shared" si="74"/>
        <v/>
      </c>
    </row>
    <row r="1086" spans="1:28" s="170" customFormat="1" ht="20.25">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76"/>
        <v/>
      </c>
      <c r="T1086" s="155" t="str">
        <f ca="1">IF(B1086="","",IF(ISERROR(MATCH($J1086,SorP!$B$1:$B$6226,0)),"",INDIRECT("'SorP'!$A$"&amp;MATCH($S1086&amp;$J1086,SorP!C:C,0))))</f>
        <v/>
      </c>
      <c r="U1086" s="168"/>
      <c r="V1086" s="169" t="e">
        <f>IF(C1086="",NA(),MATCH($B1086&amp;$C1086,'Smelter Look-up'!$J:$J,0))</f>
        <v>#N/A</v>
      </c>
      <c r="X1086" s="170">
        <f t="shared" ca="1" si="75"/>
        <v>0</v>
      </c>
      <c r="AB1086" s="314" t="str">
        <f t="shared" si="74"/>
        <v/>
      </c>
    </row>
    <row r="1087" spans="1:28" s="170" customFormat="1" ht="20.25">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76"/>
        <v/>
      </c>
      <c r="T1087" s="155" t="str">
        <f ca="1">IF(B1087="","",IF(ISERROR(MATCH($J1087,SorP!$B$1:$B$6226,0)),"",INDIRECT("'SorP'!$A$"&amp;MATCH($S1087&amp;$J1087,SorP!C:C,0))))</f>
        <v/>
      </c>
      <c r="U1087" s="168"/>
      <c r="V1087" s="169" t="e">
        <f>IF(C1087="",NA(),MATCH($B1087&amp;$C1087,'Smelter Look-up'!$J:$J,0))</f>
        <v>#N/A</v>
      </c>
      <c r="X1087" s="170">
        <f t="shared" ca="1" si="75"/>
        <v>0</v>
      </c>
      <c r="AB1087" s="314" t="str">
        <f t="shared" si="74"/>
        <v/>
      </c>
    </row>
    <row r="1088" spans="1:28" s="170" customFormat="1" ht="20.25">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ca="1" si="76"/>
        <v/>
      </c>
      <c r="T1088" s="155" t="str">
        <f ca="1">IF(B1088="","",IF(ISERROR(MATCH($J1088,SorP!$B$1:$B$6226,0)),"",INDIRECT("'SorP'!$A$"&amp;MATCH($S1088&amp;$J1088,SorP!C:C,0))))</f>
        <v/>
      </c>
      <c r="U1088" s="168"/>
      <c r="V1088" s="169" t="e">
        <f>IF(C1088="",NA(),MATCH($B1088&amp;$C1088,'Smelter Look-up'!$J:$J,0))</f>
        <v>#N/A</v>
      </c>
      <c r="X1088" s="170">
        <f t="shared" ca="1" si="75"/>
        <v>0</v>
      </c>
      <c r="AB1088" s="314" t="str">
        <f t="shared" si="74"/>
        <v/>
      </c>
    </row>
    <row r="1089" spans="1:28" s="170" customFormat="1" ht="20.25">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76"/>
        <v/>
      </c>
      <c r="T1089" s="155" t="str">
        <f ca="1">IF(B1089="","",IF(ISERROR(MATCH($J1089,SorP!$B$1:$B$6226,0)),"",INDIRECT("'SorP'!$A$"&amp;MATCH($S1089&amp;$J1089,SorP!C:C,0))))</f>
        <v/>
      </c>
      <c r="U1089" s="168"/>
      <c r="V1089" s="169" t="e">
        <f>IF(C1089="",NA(),MATCH($B1089&amp;$C1089,'Smelter Look-up'!$J:$J,0))</f>
        <v>#N/A</v>
      </c>
      <c r="X1089" s="170">
        <f t="shared" ca="1" si="75"/>
        <v>0</v>
      </c>
      <c r="AB1089" s="314" t="str">
        <f t="shared" si="74"/>
        <v/>
      </c>
    </row>
    <row r="1090" spans="1:28" s="170" customFormat="1" ht="20.25">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76"/>
        <v/>
      </c>
      <c r="T1090" s="155" t="str">
        <f ca="1">IF(B1090="","",IF(ISERROR(MATCH($J1090,SorP!$B$1:$B$6226,0)),"",INDIRECT("'SorP'!$A$"&amp;MATCH($S1090&amp;$J1090,SorP!C:C,0))))</f>
        <v/>
      </c>
      <c r="U1090" s="168"/>
      <c r="V1090" s="169" t="e">
        <f>IF(C1090="",NA(),MATCH($B1090&amp;$C1090,'Smelter Look-up'!$J:$J,0))</f>
        <v>#N/A</v>
      </c>
      <c r="X1090" s="170">
        <f t="shared" ca="1" si="75"/>
        <v>0</v>
      </c>
      <c r="AB1090" s="314" t="str">
        <f t="shared" ref="AB1090:AB1153" si="77">IF(C1090="","",B1090)</f>
        <v/>
      </c>
    </row>
    <row r="1091" spans="1:28" s="170" customFormat="1" ht="20.25">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76"/>
        <v/>
      </c>
      <c r="T1091" s="155" t="str">
        <f ca="1">IF(B1091="","",IF(ISERROR(MATCH($J1091,SorP!$B$1:$B$6226,0)),"",INDIRECT("'SorP'!$A$"&amp;MATCH($S1091&amp;$J1091,SorP!C:C,0))))</f>
        <v/>
      </c>
      <c r="U1091" s="168"/>
      <c r="V1091" s="169" t="e">
        <f>IF(C1091="",NA(),MATCH($B1091&amp;$C1091,'Smelter Look-up'!$J:$J,0))</f>
        <v>#N/A</v>
      </c>
      <c r="X1091" s="170">
        <f t="shared" ca="1" si="75"/>
        <v>0</v>
      </c>
      <c r="AB1091" s="314" t="str">
        <f t="shared" si="77"/>
        <v/>
      </c>
    </row>
    <row r="1092" spans="1:28" s="170" customFormat="1" ht="20.25">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76"/>
        <v/>
      </c>
      <c r="T1092" s="155" t="str">
        <f ca="1">IF(B1092="","",IF(ISERROR(MATCH($J1092,SorP!$B$1:$B$6226,0)),"",INDIRECT("'SorP'!$A$"&amp;MATCH($S1092&amp;$J1092,SorP!C:C,0))))</f>
        <v/>
      </c>
      <c r="U1092" s="168"/>
      <c r="V1092" s="169" t="e">
        <f>IF(C1092="",NA(),MATCH($B1092&amp;$C1092,'Smelter Look-up'!$J:$J,0))</f>
        <v>#N/A</v>
      </c>
      <c r="X1092" s="170">
        <f t="shared" ca="1" si="75"/>
        <v>0</v>
      </c>
      <c r="AB1092" s="314" t="str">
        <f t="shared" si="77"/>
        <v/>
      </c>
    </row>
    <row r="1093" spans="1:28" s="170" customFormat="1" ht="20.25">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76"/>
        <v/>
      </c>
      <c r="T1093" s="155" t="str">
        <f ca="1">IF(B1093="","",IF(ISERROR(MATCH($J1093,SorP!$B$1:$B$6226,0)),"",INDIRECT("'SorP'!$A$"&amp;MATCH($S1093&amp;$J1093,SorP!C:C,0))))</f>
        <v/>
      </c>
      <c r="U1093" s="168"/>
      <c r="V1093" s="169" t="e">
        <f>IF(C1093="",NA(),MATCH($B1093&amp;$C1093,'Smelter Look-up'!$J:$J,0))</f>
        <v>#N/A</v>
      </c>
      <c r="X1093" s="170">
        <f t="shared" ca="1" si="75"/>
        <v>0</v>
      </c>
      <c r="AB1093" s="314" t="str">
        <f t="shared" si="77"/>
        <v/>
      </c>
    </row>
    <row r="1094" spans="1:28" s="170" customFormat="1" ht="20.25">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76"/>
        <v/>
      </c>
      <c r="T1094" s="155" t="str">
        <f ca="1">IF(B1094="","",IF(ISERROR(MATCH($J1094,SorP!$B$1:$B$6226,0)),"",INDIRECT("'SorP'!$A$"&amp;MATCH($S1094&amp;$J1094,SorP!C:C,0))))</f>
        <v/>
      </c>
      <c r="U1094" s="168"/>
      <c r="V1094" s="169" t="e">
        <f>IF(C1094="",NA(),MATCH($B1094&amp;$C1094,'Smelter Look-up'!$J:$J,0))</f>
        <v>#N/A</v>
      </c>
      <c r="X1094" s="170">
        <f t="shared" ca="1" si="75"/>
        <v>0</v>
      </c>
      <c r="AB1094" s="314" t="str">
        <f t="shared" si="77"/>
        <v/>
      </c>
    </row>
    <row r="1095" spans="1:28" s="170" customFormat="1" ht="20.25">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76"/>
        <v/>
      </c>
      <c r="T1095" s="155" t="str">
        <f ca="1">IF(B1095="","",IF(ISERROR(MATCH($J1095,SorP!$B$1:$B$6226,0)),"",INDIRECT("'SorP'!$A$"&amp;MATCH($S1095&amp;$J1095,SorP!C:C,0))))</f>
        <v/>
      </c>
      <c r="U1095" s="168"/>
      <c r="V1095" s="169" t="e">
        <f>IF(C1095="",NA(),MATCH($B1095&amp;$C1095,'Smelter Look-up'!$J:$J,0))</f>
        <v>#N/A</v>
      </c>
      <c r="X1095" s="170">
        <f t="shared" ca="1" si="75"/>
        <v>0</v>
      </c>
      <c r="AB1095" s="314" t="str">
        <f t="shared" si="77"/>
        <v/>
      </c>
    </row>
    <row r="1096" spans="1:28" s="170" customFormat="1" ht="20.25">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76"/>
        <v/>
      </c>
      <c r="T1096" s="155" t="str">
        <f ca="1">IF(B1096="","",IF(ISERROR(MATCH($J1096,SorP!$B$1:$B$6226,0)),"",INDIRECT("'SorP'!$A$"&amp;MATCH($S1096&amp;$J1096,SorP!C:C,0))))</f>
        <v/>
      </c>
      <c r="U1096" s="168"/>
      <c r="V1096" s="169" t="e">
        <f>IF(C1096="",NA(),MATCH($B1096&amp;$C1096,'Smelter Look-up'!$J:$J,0))</f>
        <v>#N/A</v>
      </c>
      <c r="X1096" s="170">
        <f t="shared" ca="1" si="75"/>
        <v>0</v>
      </c>
      <c r="AB1096" s="314" t="str">
        <f t="shared" si="77"/>
        <v/>
      </c>
    </row>
    <row r="1097" spans="1:28" s="170" customFormat="1" ht="20.25">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76"/>
        <v/>
      </c>
      <c r="T1097" s="155" t="str">
        <f ca="1">IF(B1097="","",IF(ISERROR(MATCH($J1097,SorP!$B$1:$B$6226,0)),"",INDIRECT("'SorP'!$A$"&amp;MATCH($S1097&amp;$J1097,SorP!C:C,0))))</f>
        <v/>
      </c>
      <c r="U1097" s="168"/>
      <c r="V1097" s="169" t="e">
        <f>IF(C1097="",NA(),MATCH($B1097&amp;$C1097,'Smelter Look-up'!$J:$J,0))</f>
        <v>#N/A</v>
      </c>
      <c r="X1097" s="170">
        <f t="shared" ca="1" si="75"/>
        <v>0</v>
      </c>
      <c r="AB1097" s="314" t="str">
        <f t="shared" si="77"/>
        <v/>
      </c>
    </row>
    <row r="1098" spans="1:28" s="170" customFormat="1" ht="20.25">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76"/>
        <v/>
      </c>
      <c r="T1098" s="155" t="str">
        <f ca="1">IF(B1098="","",IF(ISERROR(MATCH($J1098,SorP!$B$1:$B$6226,0)),"",INDIRECT("'SorP'!$A$"&amp;MATCH($S1098&amp;$J1098,SorP!C:C,0))))</f>
        <v/>
      </c>
      <c r="U1098" s="168"/>
      <c r="V1098" s="169" t="e">
        <f>IF(C1098="",NA(),MATCH($B1098&amp;$C1098,'Smelter Look-up'!$J:$J,0))</f>
        <v>#N/A</v>
      </c>
      <c r="X1098" s="170">
        <f t="shared" ca="1" si="75"/>
        <v>0</v>
      </c>
      <c r="AB1098" s="314" t="str">
        <f t="shared" si="77"/>
        <v/>
      </c>
    </row>
    <row r="1099" spans="1:28" s="170" customFormat="1" ht="20.25">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76"/>
        <v/>
      </c>
      <c r="T1099" s="155" t="str">
        <f ca="1">IF(B1099="","",IF(ISERROR(MATCH($J1099,SorP!$B$1:$B$6226,0)),"",INDIRECT("'SorP'!$A$"&amp;MATCH($S1099&amp;$J1099,SorP!C:C,0))))</f>
        <v/>
      </c>
      <c r="U1099" s="168"/>
      <c r="V1099" s="169" t="e">
        <f>IF(C1099="",NA(),MATCH($B1099&amp;$C1099,'Smelter Look-up'!$J:$J,0))</f>
        <v>#N/A</v>
      </c>
      <c r="X1099" s="170">
        <f t="shared" ca="1" si="75"/>
        <v>0</v>
      </c>
      <c r="AB1099" s="314" t="str">
        <f t="shared" si="77"/>
        <v/>
      </c>
    </row>
    <row r="1100" spans="1:28" s="170" customFormat="1" ht="20.25">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76"/>
        <v/>
      </c>
      <c r="T1100" s="155" t="str">
        <f ca="1">IF(B1100="","",IF(ISERROR(MATCH($J1100,SorP!$B$1:$B$6226,0)),"",INDIRECT("'SorP'!$A$"&amp;MATCH($S1100&amp;$J1100,SorP!C:C,0))))</f>
        <v/>
      </c>
      <c r="U1100" s="168"/>
      <c r="V1100" s="169" t="e">
        <f>IF(C1100="",NA(),MATCH($B1100&amp;$C1100,'Smelter Look-up'!$J:$J,0))</f>
        <v>#N/A</v>
      </c>
      <c r="X1100" s="170">
        <f t="shared" ca="1" si="75"/>
        <v>0</v>
      </c>
      <c r="AB1100" s="314" t="str">
        <f t="shared" si="77"/>
        <v/>
      </c>
    </row>
    <row r="1101" spans="1:28" s="170" customFormat="1" ht="20.25">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76"/>
        <v/>
      </c>
      <c r="T1101" s="155" t="str">
        <f ca="1">IF(B1101="","",IF(ISERROR(MATCH($J1101,SorP!$B$1:$B$6226,0)),"",INDIRECT("'SorP'!$A$"&amp;MATCH($S1101&amp;$J1101,SorP!C:C,0))))</f>
        <v/>
      </c>
      <c r="U1101" s="168"/>
      <c r="V1101" s="169" t="e">
        <f>IF(C1101="",NA(),MATCH($B1101&amp;$C1101,'Smelter Look-up'!$J:$J,0))</f>
        <v>#N/A</v>
      </c>
      <c r="X1101" s="170">
        <f t="shared" ca="1" si="75"/>
        <v>0</v>
      </c>
      <c r="AB1101" s="314" t="str">
        <f t="shared" si="77"/>
        <v/>
      </c>
    </row>
    <row r="1102" spans="1:28" s="170" customFormat="1" ht="20.25">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76"/>
        <v/>
      </c>
      <c r="T1102" s="155" t="str">
        <f ca="1">IF(B1102="","",IF(ISERROR(MATCH($J1102,SorP!$B$1:$B$6226,0)),"",INDIRECT("'SorP'!$A$"&amp;MATCH($S1102&amp;$J1102,SorP!C:C,0))))</f>
        <v/>
      </c>
      <c r="U1102" s="168"/>
      <c r="V1102" s="169" t="e">
        <f>IF(C1102="",NA(),MATCH($B1102&amp;$C1102,'Smelter Look-up'!$J:$J,0))</f>
        <v>#N/A</v>
      </c>
      <c r="X1102" s="170">
        <f t="shared" ca="1" si="75"/>
        <v>0</v>
      </c>
      <c r="AB1102" s="314" t="str">
        <f t="shared" si="77"/>
        <v/>
      </c>
    </row>
    <row r="1103" spans="1:28" s="170" customFormat="1" ht="20.25">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76"/>
        <v/>
      </c>
      <c r="T1103" s="155" t="str">
        <f ca="1">IF(B1103="","",IF(ISERROR(MATCH($J1103,SorP!$B$1:$B$6226,0)),"",INDIRECT("'SorP'!$A$"&amp;MATCH($S1103&amp;$J1103,SorP!C:C,0))))</f>
        <v/>
      </c>
      <c r="U1103" s="168"/>
      <c r="V1103" s="169" t="e">
        <f>IF(C1103="",NA(),MATCH($B1103&amp;$C1103,'Smelter Look-up'!$J:$J,0))</f>
        <v>#N/A</v>
      </c>
      <c r="X1103" s="170">
        <f t="shared" ca="1" si="75"/>
        <v>0</v>
      </c>
      <c r="AB1103" s="314" t="str">
        <f t="shared" si="77"/>
        <v/>
      </c>
    </row>
    <row r="1104" spans="1:28" s="170" customFormat="1" ht="20.25">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76"/>
        <v/>
      </c>
      <c r="T1104" s="155" t="str">
        <f ca="1">IF(B1104="","",IF(ISERROR(MATCH($J1104,SorP!$B$1:$B$6226,0)),"",INDIRECT("'SorP'!$A$"&amp;MATCH($S1104&amp;$J1104,SorP!C:C,0))))</f>
        <v/>
      </c>
      <c r="U1104" s="168"/>
      <c r="V1104" s="169" t="e">
        <f>IF(C1104="",NA(),MATCH($B1104&amp;$C1104,'Smelter Look-up'!$J:$J,0))</f>
        <v>#N/A</v>
      </c>
      <c r="X1104" s="170">
        <f t="shared" ca="1" si="75"/>
        <v>0</v>
      </c>
      <c r="AB1104" s="314" t="str">
        <f t="shared" si="77"/>
        <v/>
      </c>
    </row>
    <row r="1105" spans="1:28" s="170" customFormat="1" ht="20.25">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76"/>
        <v/>
      </c>
      <c r="T1105" s="155" t="str">
        <f ca="1">IF(B1105="","",IF(ISERROR(MATCH($J1105,SorP!$B$1:$B$6226,0)),"",INDIRECT("'SorP'!$A$"&amp;MATCH($S1105&amp;$J1105,SorP!C:C,0))))</f>
        <v/>
      </c>
      <c r="U1105" s="168"/>
      <c r="V1105" s="169" t="e">
        <f>IF(C1105="",NA(),MATCH($B1105&amp;$C1105,'Smelter Look-up'!$J:$J,0))</f>
        <v>#N/A</v>
      </c>
      <c r="X1105" s="170">
        <f t="shared" ca="1" si="75"/>
        <v>0</v>
      </c>
      <c r="AB1105" s="314" t="str">
        <f t="shared" si="77"/>
        <v/>
      </c>
    </row>
    <row r="1106" spans="1:28" s="170" customFormat="1" ht="20.25">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76"/>
        <v/>
      </c>
      <c r="T1106" s="155" t="str">
        <f ca="1">IF(B1106="","",IF(ISERROR(MATCH($J1106,SorP!$B$1:$B$6226,0)),"",INDIRECT("'SorP'!$A$"&amp;MATCH($S1106&amp;$J1106,SorP!C:C,0))))</f>
        <v/>
      </c>
      <c r="U1106" s="168"/>
      <c r="V1106" s="169" t="e">
        <f>IF(C1106="",NA(),MATCH($B1106&amp;$C1106,'Smelter Look-up'!$J:$J,0))</f>
        <v>#N/A</v>
      </c>
      <c r="X1106" s="170">
        <f t="shared" ca="1" si="75"/>
        <v>0</v>
      </c>
      <c r="AB1106" s="314" t="str">
        <f t="shared" si="77"/>
        <v/>
      </c>
    </row>
    <row r="1107" spans="1:28" s="170" customFormat="1" ht="20.25">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76"/>
        <v/>
      </c>
      <c r="T1107" s="155" t="str">
        <f ca="1">IF(B1107="","",IF(ISERROR(MATCH($J1107,SorP!$B$1:$B$6226,0)),"",INDIRECT("'SorP'!$A$"&amp;MATCH($S1107&amp;$J1107,SorP!C:C,0))))</f>
        <v/>
      </c>
      <c r="U1107" s="168"/>
      <c r="V1107" s="169" t="e">
        <f>IF(C1107="",NA(),MATCH($B1107&amp;$C1107,'Smelter Look-up'!$J:$J,0))</f>
        <v>#N/A</v>
      </c>
      <c r="X1107" s="170">
        <f t="shared" ca="1" si="75"/>
        <v>0</v>
      </c>
      <c r="AB1107" s="314" t="str">
        <f t="shared" si="77"/>
        <v/>
      </c>
    </row>
    <row r="1108" spans="1:28" s="170" customFormat="1" ht="20.25">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76"/>
        <v/>
      </c>
      <c r="T1108" s="155" t="str">
        <f ca="1">IF(B1108="","",IF(ISERROR(MATCH($J1108,SorP!$B$1:$B$6226,0)),"",INDIRECT("'SorP'!$A$"&amp;MATCH($S1108&amp;$J1108,SorP!C:C,0))))</f>
        <v/>
      </c>
      <c r="U1108" s="168"/>
      <c r="V1108" s="169" t="e">
        <f>IF(C1108="",NA(),MATCH($B1108&amp;$C1108,'Smelter Look-up'!$J:$J,0))</f>
        <v>#N/A</v>
      </c>
      <c r="X1108" s="170">
        <f t="shared" ca="1" si="75"/>
        <v>0</v>
      </c>
      <c r="AB1108" s="314" t="str">
        <f t="shared" si="77"/>
        <v/>
      </c>
    </row>
    <row r="1109" spans="1:28" s="170" customFormat="1" ht="20.25">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76"/>
        <v/>
      </c>
      <c r="T1109" s="155" t="str">
        <f ca="1">IF(B1109="","",IF(ISERROR(MATCH($J1109,SorP!$B$1:$B$6226,0)),"",INDIRECT("'SorP'!$A$"&amp;MATCH($S1109&amp;$J1109,SorP!C:C,0))))</f>
        <v/>
      </c>
      <c r="U1109" s="168"/>
      <c r="V1109" s="169" t="e">
        <f>IF(C1109="",NA(),MATCH($B1109&amp;$C1109,'Smelter Look-up'!$J:$J,0))</f>
        <v>#N/A</v>
      </c>
      <c r="X1109" s="170">
        <f t="shared" ca="1" si="75"/>
        <v>0</v>
      </c>
      <c r="AB1109" s="314" t="str">
        <f t="shared" si="77"/>
        <v/>
      </c>
    </row>
    <row r="1110" spans="1:28" s="170" customFormat="1" ht="20.25">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76"/>
        <v/>
      </c>
      <c r="T1110" s="155" t="str">
        <f ca="1">IF(B1110="","",IF(ISERROR(MATCH($J1110,SorP!$B$1:$B$6226,0)),"",INDIRECT("'SorP'!$A$"&amp;MATCH($S1110&amp;$J1110,SorP!C:C,0))))</f>
        <v/>
      </c>
      <c r="U1110" s="168"/>
      <c r="V1110" s="169" t="e">
        <f>IF(C1110="",NA(),MATCH($B1110&amp;$C1110,'Smelter Look-up'!$J:$J,0))</f>
        <v>#N/A</v>
      </c>
      <c r="X1110" s="170">
        <f t="shared" ca="1" si="75"/>
        <v>0</v>
      </c>
      <c r="AB1110" s="314" t="str">
        <f t="shared" si="77"/>
        <v/>
      </c>
    </row>
    <row r="1111" spans="1:28" s="170" customFormat="1" ht="20.25">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76"/>
        <v/>
      </c>
      <c r="T1111" s="155" t="str">
        <f ca="1">IF(B1111="","",IF(ISERROR(MATCH($J1111,SorP!$B$1:$B$6226,0)),"",INDIRECT("'SorP'!$A$"&amp;MATCH($S1111&amp;$J1111,SorP!C:C,0))))</f>
        <v/>
      </c>
      <c r="U1111" s="168"/>
      <c r="V1111" s="169" t="e">
        <f>IF(C1111="",NA(),MATCH($B1111&amp;$C1111,'Smelter Look-up'!$J:$J,0))</f>
        <v>#N/A</v>
      </c>
      <c r="X1111" s="170">
        <f t="shared" ca="1" si="75"/>
        <v>0</v>
      </c>
      <c r="AB1111" s="314" t="str">
        <f t="shared" si="77"/>
        <v/>
      </c>
    </row>
    <row r="1112" spans="1:28" s="170" customFormat="1" ht="20.25">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76"/>
        <v/>
      </c>
      <c r="T1112" s="155" t="str">
        <f ca="1">IF(B1112="","",IF(ISERROR(MATCH($J1112,SorP!$B$1:$B$6226,0)),"",INDIRECT("'SorP'!$A$"&amp;MATCH($S1112&amp;$J1112,SorP!C:C,0))))</f>
        <v/>
      </c>
      <c r="U1112" s="168"/>
      <c r="V1112" s="169" t="e">
        <f>IF(C1112="",NA(),MATCH($B1112&amp;$C1112,'Smelter Look-up'!$J:$J,0))</f>
        <v>#N/A</v>
      </c>
      <c r="X1112" s="170">
        <f t="shared" ca="1" si="75"/>
        <v>0</v>
      </c>
      <c r="AB1112" s="314" t="str">
        <f t="shared" si="77"/>
        <v/>
      </c>
    </row>
    <row r="1113" spans="1:28" s="170" customFormat="1" ht="20.25">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76"/>
        <v/>
      </c>
      <c r="T1113" s="155" t="str">
        <f ca="1">IF(B1113="","",IF(ISERROR(MATCH($J1113,SorP!$B$1:$B$6226,0)),"",INDIRECT("'SorP'!$A$"&amp;MATCH($S1113&amp;$J1113,SorP!C:C,0))))</f>
        <v/>
      </c>
      <c r="U1113" s="168"/>
      <c r="V1113" s="169" t="e">
        <f>IF(C1113="",NA(),MATCH($B1113&amp;$C1113,'Smelter Look-up'!$J:$J,0))</f>
        <v>#N/A</v>
      </c>
      <c r="X1113" s="170">
        <f t="shared" ca="1" si="75"/>
        <v>0</v>
      </c>
      <c r="AB1113" s="314" t="str">
        <f t="shared" si="77"/>
        <v/>
      </c>
    </row>
    <row r="1114" spans="1:28" s="170" customFormat="1" ht="20.25">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76"/>
        <v/>
      </c>
      <c r="T1114" s="155" t="str">
        <f ca="1">IF(B1114="","",IF(ISERROR(MATCH($J1114,SorP!$B$1:$B$6226,0)),"",INDIRECT("'SorP'!$A$"&amp;MATCH($S1114&amp;$J1114,SorP!C:C,0))))</f>
        <v/>
      </c>
      <c r="U1114" s="168"/>
      <c r="V1114" s="169" t="e">
        <f>IF(C1114="",NA(),MATCH($B1114&amp;$C1114,'Smelter Look-up'!$J:$J,0))</f>
        <v>#N/A</v>
      </c>
      <c r="X1114" s="170">
        <f t="shared" ca="1" si="75"/>
        <v>0</v>
      </c>
      <c r="AB1114" s="314" t="str">
        <f t="shared" si="77"/>
        <v/>
      </c>
    </row>
    <row r="1115" spans="1:28" s="170" customFormat="1" ht="20.25">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76"/>
        <v/>
      </c>
      <c r="T1115" s="155" t="str">
        <f ca="1">IF(B1115="","",IF(ISERROR(MATCH($J1115,SorP!$B$1:$B$6226,0)),"",INDIRECT("'SorP'!$A$"&amp;MATCH($S1115&amp;$J1115,SorP!C:C,0))))</f>
        <v/>
      </c>
      <c r="U1115" s="168"/>
      <c r="V1115" s="169" t="e">
        <f>IF(C1115="",NA(),MATCH($B1115&amp;$C1115,'Smelter Look-up'!$J:$J,0))</f>
        <v>#N/A</v>
      </c>
      <c r="X1115" s="170">
        <f t="shared" ca="1" si="75"/>
        <v>0</v>
      </c>
      <c r="AB1115" s="314" t="str">
        <f t="shared" si="77"/>
        <v/>
      </c>
    </row>
    <row r="1116" spans="1:28" s="170" customFormat="1" ht="20.25">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76"/>
        <v/>
      </c>
      <c r="T1116" s="155" t="str">
        <f ca="1">IF(B1116="","",IF(ISERROR(MATCH($J1116,SorP!$B$1:$B$6226,0)),"",INDIRECT("'SorP'!$A$"&amp;MATCH($S1116&amp;$J1116,SorP!C:C,0))))</f>
        <v/>
      </c>
      <c r="U1116" s="168"/>
      <c r="V1116" s="169" t="e">
        <f>IF(C1116="",NA(),MATCH($B1116&amp;$C1116,'Smelter Look-up'!$J:$J,0))</f>
        <v>#N/A</v>
      </c>
      <c r="X1116" s="170">
        <f t="shared" ca="1" si="75"/>
        <v>0</v>
      </c>
      <c r="AB1116" s="314" t="str">
        <f t="shared" si="77"/>
        <v/>
      </c>
    </row>
    <row r="1117" spans="1:28" s="170" customFormat="1" ht="20.25">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76"/>
        <v/>
      </c>
      <c r="T1117" s="155" t="str">
        <f ca="1">IF(B1117="","",IF(ISERROR(MATCH($J1117,SorP!$B$1:$B$6226,0)),"",INDIRECT("'SorP'!$A$"&amp;MATCH($S1117&amp;$J1117,SorP!C:C,0))))</f>
        <v/>
      </c>
      <c r="U1117" s="168"/>
      <c r="V1117" s="169" t="e">
        <f>IF(C1117="",NA(),MATCH($B1117&amp;$C1117,'Smelter Look-up'!$J:$J,0))</f>
        <v>#N/A</v>
      </c>
      <c r="X1117" s="170">
        <f t="shared" ca="1" si="75"/>
        <v>0</v>
      </c>
      <c r="AB1117" s="314" t="str">
        <f t="shared" si="77"/>
        <v/>
      </c>
    </row>
    <row r="1118" spans="1:28" s="170" customFormat="1" ht="20.25">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76"/>
        <v/>
      </c>
      <c r="T1118" s="155" t="str">
        <f ca="1">IF(B1118="","",IF(ISERROR(MATCH($J1118,SorP!$B$1:$B$6226,0)),"",INDIRECT("'SorP'!$A$"&amp;MATCH($S1118&amp;$J1118,SorP!C:C,0))))</f>
        <v/>
      </c>
      <c r="U1118" s="168"/>
      <c r="V1118" s="169" t="e">
        <f>IF(C1118="",NA(),MATCH($B1118&amp;$C1118,'Smelter Look-up'!$J:$J,0))</f>
        <v>#N/A</v>
      </c>
      <c r="X1118" s="170">
        <f t="shared" ca="1" si="75"/>
        <v>0</v>
      </c>
      <c r="AB1118" s="314" t="str">
        <f t="shared" si="77"/>
        <v/>
      </c>
    </row>
    <row r="1119" spans="1:28" s="170" customFormat="1" ht="20.25">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76"/>
        <v/>
      </c>
      <c r="T1119" s="155" t="str">
        <f ca="1">IF(B1119="","",IF(ISERROR(MATCH($J1119,SorP!$B$1:$B$6226,0)),"",INDIRECT("'SorP'!$A$"&amp;MATCH($S1119&amp;$J1119,SorP!C:C,0))))</f>
        <v/>
      </c>
      <c r="U1119" s="168"/>
      <c r="V1119" s="169" t="e">
        <f>IF(C1119="",NA(),MATCH($B1119&amp;$C1119,'Smelter Look-up'!$J:$J,0))</f>
        <v>#N/A</v>
      </c>
      <c r="X1119" s="170">
        <f t="shared" ca="1" si="75"/>
        <v>0</v>
      </c>
      <c r="AB1119" s="314" t="str">
        <f t="shared" si="77"/>
        <v/>
      </c>
    </row>
    <row r="1120" spans="1:28" s="170" customFormat="1" ht="20.25">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76"/>
        <v/>
      </c>
      <c r="T1120" s="155" t="str">
        <f ca="1">IF(B1120="","",IF(ISERROR(MATCH($J1120,SorP!$B$1:$B$6226,0)),"",INDIRECT("'SorP'!$A$"&amp;MATCH($S1120&amp;$J1120,SorP!C:C,0))))</f>
        <v/>
      </c>
      <c r="U1120" s="168"/>
      <c r="V1120" s="169" t="e">
        <f>IF(C1120="",NA(),MATCH($B1120&amp;$C1120,'Smelter Look-up'!$J:$J,0))</f>
        <v>#N/A</v>
      </c>
      <c r="X1120" s="170">
        <f t="shared" ca="1" si="75"/>
        <v>0</v>
      </c>
      <c r="AB1120" s="314" t="str">
        <f t="shared" si="77"/>
        <v/>
      </c>
    </row>
    <row r="1121" spans="1:28" s="170" customFormat="1" ht="20.25">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76"/>
        <v/>
      </c>
      <c r="T1121" s="155" t="str">
        <f ca="1">IF(B1121="","",IF(ISERROR(MATCH($J1121,SorP!$B$1:$B$6226,0)),"",INDIRECT("'SorP'!$A$"&amp;MATCH($S1121&amp;$J1121,SorP!C:C,0))))</f>
        <v/>
      </c>
      <c r="U1121" s="168"/>
      <c r="V1121" s="169" t="e">
        <f>IF(C1121="",NA(),MATCH($B1121&amp;$C1121,'Smelter Look-up'!$J:$J,0))</f>
        <v>#N/A</v>
      </c>
      <c r="X1121" s="170">
        <f t="shared" ca="1" si="75"/>
        <v>0</v>
      </c>
      <c r="AB1121" s="314" t="str">
        <f t="shared" si="77"/>
        <v/>
      </c>
    </row>
    <row r="1122" spans="1:28" s="170" customFormat="1" ht="20.25">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76"/>
        <v/>
      </c>
      <c r="T1122" s="155" t="str">
        <f ca="1">IF(B1122="","",IF(ISERROR(MATCH($J1122,SorP!$B$1:$B$6226,0)),"",INDIRECT("'SorP'!$A$"&amp;MATCH($S1122&amp;$J1122,SorP!C:C,0))))</f>
        <v/>
      </c>
      <c r="U1122" s="168"/>
      <c r="V1122" s="169" t="e">
        <f>IF(C1122="",NA(),MATCH($B1122&amp;$C1122,'Smelter Look-up'!$J:$J,0))</f>
        <v>#N/A</v>
      </c>
      <c r="X1122" s="170">
        <f t="shared" ca="1" si="75"/>
        <v>0</v>
      </c>
      <c r="AB1122" s="314" t="str">
        <f t="shared" si="77"/>
        <v/>
      </c>
    </row>
    <row r="1123" spans="1:28" s="170" customFormat="1" ht="20.25">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76"/>
        <v/>
      </c>
      <c r="T1123" s="155" t="str">
        <f ca="1">IF(B1123="","",IF(ISERROR(MATCH($J1123,SorP!$B$1:$B$6226,0)),"",INDIRECT("'SorP'!$A$"&amp;MATCH($S1123&amp;$J1123,SorP!C:C,0))))</f>
        <v/>
      </c>
      <c r="U1123" s="168"/>
      <c r="V1123" s="169" t="e">
        <f>IF(C1123="",NA(),MATCH($B1123&amp;$C1123,'Smelter Look-up'!$J:$J,0))</f>
        <v>#N/A</v>
      </c>
      <c r="X1123" s="170">
        <f t="shared" ca="1" si="75"/>
        <v>0</v>
      </c>
      <c r="AB1123" s="314" t="str">
        <f t="shared" si="77"/>
        <v/>
      </c>
    </row>
    <row r="1124" spans="1:28" s="170" customFormat="1" ht="20.25">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76"/>
        <v/>
      </c>
      <c r="T1124" s="155" t="str">
        <f ca="1">IF(B1124="","",IF(ISERROR(MATCH($J1124,SorP!$B$1:$B$6226,0)),"",INDIRECT("'SorP'!$A$"&amp;MATCH($S1124&amp;$J1124,SorP!C:C,0))))</f>
        <v/>
      </c>
      <c r="U1124" s="168"/>
      <c r="V1124" s="169" t="e">
        <f>IF(C1124="",NA(),MATCH($B1124&amp;$C1124,'Smelter Look-up'!$J:$J,0))</f>
        <v>#N/A</v>
      </c>
      <c r="X1124" s="170">
        <f t="shared" ca="1" si="75"/>
        <v>0</v>
      </c>
      <c r="AB1124" s="314" t="str">
        <f t="shared" si="77"/>
        <v/>
      </c>
    </row>
    <row r="1125" spans="1:28" s="170" customFormat="1" ht="20.25">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76"/>
        <v/>
      </c>
      <c r="T1125" s="155" t="str">
        <f ca="1">IF(B1125="","",IF(ISERROR(MATCH($J1125,SorP!$B$1:$B$6226,0)),"",INDIRECT("'SorP'!$A$"&amp;MATCH($S1125&amp;$J1125,SorP!C:C,0))))</f>
        <v/>
      </c>
      <c r="U1125" s="168"/>
      <c r="V1125" s="169" t="e">
        <f>IF(C1125="",NA(),MATCH($B1125&amp;$C1125,'Smelter Look-up'!$J:$J,0))</f>
        <v>#N/A</v>
      </c>
      <c r="X1125" s="170">
        <f t="shared" ca="1" si="75"/>
        <v>0</v>
      </c>
      <c r="AB1125" s="314" t="str">
        <f t="shared" si="77"/>
        <v/>
      </c>
    </row>
    <row r="1126" spans="1:28" s="170" customFormat="1" ht="20.25">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76"/>
        <v/>
      </c>
      <c r="T1126" s="155" t="str">
        <f ca="1">IF(B1126="","",IF(ISERROR(MATCH($J1126,SorP!$B$1:$B$6226,0)),"",INDIRECT("'SorP'!$A$"&amp;MATCH($S1126&amp;$J1126,SorP!C:C,0))))</f>
        <v/>
      </c>
      <c r="U1126" s="168"/>
      <c r="V1126" s="169" t="e">
        <f>IF(C1126="",NA(),MATCH($B1126&amp;$C1126,'Smelter Look-up'!$J:$J,0))</f>
        <v>#N/A</v>
      </c>
      <c r="X1126" s="170">
        <f t="shared" ca="1" si="75"/>
        <v>0</v>
      </c>
      <c r="AB1126" s="314" t="str">
        <f t="shared" si="77"/>
        <v/>
      </c>
    </row>
    <row r="1127" spans="1:28" s="170" customFormat="1" ht="20.25">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76"/>
        <v/>
      </c>
      <c r="T1127" s="155" t="str">
        <f ca="1">IF(B1127="","",IF(ISERROR(MATCH($J1127,SorP!$B$1:$B$6226,0)),"",INDIRECT("'SorP'!$A$"&amp;MATCH($S1127&amp;$J1127,SorP!C:C,0))))</f>
        <v/>
      </c>
      <c r="U1127" s="168"/>
      <c r="V1127" s="169" t="e">
        <f>IF(C1127="",NA(),MATCH($B1127&amp;$C1127,'Smelter Look-up'!$J:$J,0))</f>
        <v>#N/A</v>
      </c>
      <c r="X1127" s="170">
        <f t="shared" ca="1" si="75"/>
        <v>0</v>
      </c>
      <c r="AB1127" s="314" t="str">
        <f t="shared" si="77"/>
        <v/>
      </c>
    </row>
    <row r="1128" spans="1:28" s="170" customFormat="1" ht="20.25">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76"/>
        <v/>
      </c>
      <c r="T1128" s="155" t="str">
        <f ca="1">IF(B1128="","",IF(ISERROR(MATCH($J1128,SorP!$B$1:$B$6226,0)),"",INDIRECT("'SorP'!$A$"&amp;MATCH($S1128&amp;$J1128,SorP!C:C,0))))</f>
        <v/>
      </c>
      <c r="U1128" s="168"/>
      <c r="V1128" s="169" t="e">
        <f>IF(C1128="",NA(),MATCH($B1128&amp;$C1128,'Smelter Look-up'!$J:$J,0))</f>
        <v>#N/A</v>
      </c>
      <c r="X1128" s="170">
        <f t="shared" ca="1" si="75"/>
        <v>0</v>
      </c>
      <c r="AB1128" s="314" t="str">
        <f t="shared" si="77"/>
        <v/>
      </c>
    </row>
    <row r="1129" spans="1:28" s="170" customFormat="1" ht="20.25">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76"/>
        <v/>
      </c>
      <c r="T1129" s="155" t="str">
        <f ca="1">IF(B1129="","",IF(ISERROR(MATCH($J1129,SorP!$B$1:$B$6226,0)),"",INDIRECT("'SorP'!$A$"&amp;MATCH($S1129&amp;$J1129,SorP!C:C,0))))</f>
        <v/>
      </c>
      <c r="U1129" s="168"/>
      <c r="V1129" s="169" t="e">
        <f>IF(C1129="",NA(),MATCH($B1129&amp;$C1129,'Smelter Look-up'!$J:$J,0))</f>
        <v>#N/A</v>
      </c>
      <c r="X1129" s="170">
        <f t="shared" ca="1" si="75"/>
        <v>0</v>
      </c>
      <c r="AB1129" s="314" t="str">
        <f t="shared" si="77"/>
        <v/>
      </c>
    </row>
    <row r="1130" spans="1:28" s="170" customFormat="1" ht="20.25">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76"/>
        <v/>
      </c>
      <c r="T1130" s="155" t="str">
        <f ca="1">IF(B1130="","",IF(ISERROR(MATCH($J1130,SorP!$B$1:$B$6226,0)),"",INDIRECT("'SorP'!$A$"&amp;MATCH($S1130&amp;$J1130,SorP!C:C,0))))</f>
        <v/>
      </c>
      <c r="U1130" s="168"/>
      <c r="V1130" s="169" t="e">
        <f>IF(C1130="",NA(),MATCH($B1130&amp;$C1130,'Smelter Look-up'!$J:$J,0))</f>
        <v>#N/A</v>
      </c>
      <c r="X1130" s="170">
        <f t="shared" ca="1" si="75"/>
        <v>0</v>
      </c>
      <c r="AB1130" s="314" t="str">
        <f t="shared" si="77"/>
        <v/>
      </c>
    </row>
    <row r="1131" spans="1:28" s="170" customFormat="1" ht="20.25">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76"/>
        <v/>
      </c>
      <c r="T1131" s="155" t="str">
        <f ca="1">IF(B1131="","",IF(ISERROR(MATCH($J1131,SorP!$B$1:$B$6226,0)),"",INDIRECT("'SorP'!$A$"&amp;MATCH($S1131&amp;$J1131,SorP!C:C,0))))</f>
        <v/>
      </c>
      <c r="U1131" s="168"/>
      <c r="V1131" s="169" t="e">
        <f>IF(C1131="",NA(),MATCH($B1131&amp;$C1131,'Smelter Look-up'!$J:$J,0))</f>
        <v>#N/A</v>
      </c>
      <c r="X1131" s="170">
        <f t="shared" ca="1" si="75"/>
        <v>0</v>
      </c>
      <c r="AB1131" s="314" t="str">
        <f t="shared" si="77"/>
        <v/>
      </c>
    </row>
    <row r="1132" spans="1:28" s="170" customFormat="1" ht="20.25">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76"/>
        <v/>
      </c>
      <c r="T1132" s="155" t="str">
        <f ca="1">IF(B1132="","",IF(ISERROR(MATCH($J1132,SorP!$B$1:$B$6226,0)),"",INDIRECT("'SorP'!$A$"&amp;MATCH($S1132&amp;$J1132,SorP!C:C,0))))</f>
        <v/>
      </c>
      <c r="U1132" s="168"/>
      <c r="V1132" s="169" t="e">
        <f>IF(C1132="",NA(),MATCH($B1132&amp;$C1132,'Smelter Look-up'!$J:$J,0))</f>
        <v>#N/A</v>
      </c>
      <c r="X1132" s="170">
        <f t="shared" ca="1" si="75"/>
        <v>0</v>
      </c>
      <c r="AB1132" s="314" t="str">
        <f t="shared" si="77"/>
        <v/>
      </c>
    </row>
    <row r="1133" spans="1:28" s="170" customFormat="1" ht="20.25">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76"/>
        <v/>
      </c>
      <c r="T1133" s="155" t="str">
        <f ca="1">IF(B1133="","",IF(ISERROR(MATCH($J1133,SorP!$B$1:$B$6226,0)),"",INDIRECT("'SorP'!$A$"&amp;MATCH($S1133&amp;$J1133,SorP!C:C,0))))</f>
        <v/>
      </c>
      <c r="U1133" s="168"/>
      <c r="V1133" s="169" t="e">
        <f>IF(C1133="",NA(),MATCH($B1133&amp;$C1133,'Smelter Look-up'!$J:$J,0))</f>
        <v>#N/A</v>
      </c>
      <c r="X1133" s="170">
        <f t="shared" ca="1" si="75"/>
        <v>0</v>
      </c>
      <c r="AB1133" s="314" t="str">
        <f t="shared" si="77"/>
        <v/>
      </c>
    </row>
    <row r="1134" spans="1:28" s="170" customFormat="1" ht="20.25">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76"/>
        <v/>
      </c>
      <c r="T1134" s="155" t="str">
        <f ca="1">IF(B1134="","",IF(ISERROR(MATCH($J1134,SorP!$B$1:$B$6226,0)),"",INDIRECT("'SorP'!$A$"&amp;MATCH($S1134&amp;$J1134,SorP!C:C,0))))</f>
        <v/>
      </c>
      <c r="U1134" s="168"/>
      <c r="V1134" s="169" t="e">
        <f>IF(C1134="",NA(),MATCH($B1134&amp;$C1134,'Smelter Look-up'!$J:$J,0))</f>
        <v>#N/A</v>
      </c>
      <c r="X1134" s="170">
        <f t="shared" ca="1" si="75"/>
        <v>0</v>
      </c>
      <c r="AB1134" s="314" t="str">
        <f t="shared" si="77"/>
        <v/>
      </c>
    </row>
    <row r="1135" spans="1:28" s="170" customFormat="1" ht="20.25">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76"/>
        <v/>
      </c>
      <c r="T1135" s="155" t="str">
        <f ca="1">IF(B1135="","",IF(ISERROR(MATCH($J1135,SorP!$B$1:$B$6226,0)),"",INDIRECT("'SorP'!$A$"&amp;MATCH($S1135&amp;$J1135,SorP!C:C,0))))</f>
        <v/>
      </c>
      <c r="U1135" s="168"/>
      <c r="V1135" s="169" t="e">
        <f>IF(C1135="",NA(),MATCH($B1135&amp;$C1135,'Smelter Look-up'!$J:$J,0))</f>
        <v>#N/A</v>
      </c>
      <c r="X1135" s="170">
        <f t="shared" ca="1" si="75"/>
        <v>0</v>
      </c>
      <c r="AB1135" s="314" t="str">
        <f t="shared" si="77"/>
        <v/>
      </c>
    </row>
    <row r="1136" spans="1:28" s="170" customFormat="1" ht="20.25">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76"/>
        <v/>
      </c>
      <c r="T1136" s="155" t="str">
        <f ca="1">IF(B1136="","",IF(ISERROR(MATCH($J1136,SorP!$B$1:$B$6226,0)),"",INDIRECT("'SorP'!$A$"&amp;MATCH($S1136&amp;$J1136,SorP!C:C,0))))</f>
        <v/>
      </c>
      <c r="U1136" s="168"/>
      <c r="V1136" s="169" t="e">
        <f>IF(C1136="",NA(),MATCH($B1136&amp;$C1136,'Smelter Look-up'!$J:$J,0))</f>
        <v>#N/A</v>
      </c>
      <c r="X1136" s="170">
        <f t="shared" ca="1" si="75"/>
        <v>0</v>
      </c>
      <c r="AB1136" s="314" t="str">
        <f t="shared" si="77"/>
        <v/>
      </c>
    </row>
    <row r="1137" spans="1:28" s="170" customFormat="1" ht="20.25">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76"/>
        <v/>
      </c>
      <c r="T1137" s="155" t="str">
        <f ca="1">IF(B1137="","",IF(ISERROR(MATCH($J1137,SorP!$B$1:$B$6226,0)),"",INDIRECT("'SorP'!$A$"&amp;MATCH($S1137&amp;$J1137,SorP!C:C,0))))</f>
        <v/>
      </c>
      <c r="U1137" s="168"/>
      <c r="V1137" s="169" t="e">
        <f>IF(C1137="",NA(),MATCH($B1137&amp;$C1137,'Smelter Look-up'!$J:$J,0))</f>
        <v>#N/A</v>
      </c>
      <c r="X1137" s="170">
        <f t="shared" ca="1" si="75"/>
        <v>0</v>
      </c>
      <c r="AB1137" s="314" t="str">
        <f t="shared" si="77"/>
        <v/>
      </c>
    </row>
    <row r="1138" spans="1:28" s="170" customFormat="1" ht="20.25">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76"/>
        <v/>
      </c>
      <c r="T1138" s="155" t="str">
        <f ca="1">IF(B1138="","",IF(ISERROR(MATCH($J1138,SorP!$B$1:$B$6226,0)),"",INDIRECT("'SorP'!$A$"&amp;MATCH($S1138&amp;$J1138,SorP!C:C,0))))</f>
        <v/>
      </c>
      <c r="U1138" s="168"/>
      <c r="V1138" s="169" t="e">
        <f>IF(C1138="",NA(),MATCH($B1138&amp;$C1138,'Smelter Look-up'!$J:$J,0))</f>
        <v>#N/A</v>
      </c>
      <c r="X1138" s="170">
        <f t="shared" ca="1" si="75"/>
        <v>0</v>
      </c>
      <c r="AB1138" s="314" t="str">
        <f t="shared" si="77"/>
        <v/>
      </c>
    </row>
    <row r="1139" spans="1:28" s="170" customFormat="1" ht="20.25">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76"/>
        <v/>
      </c>
      <c r="T1139" s="155" t="str">
        <f ca="1">IF(B1139="","",IF(ISERROR(MATCH($J1139,SorP!$B$1:$B$6226,0)),"",INDIRECT("'SorP'!$A$"&amp;MATCH($S1139&amp;$J1139,SorP!C:C,0))))</f>
        <v/>
      </c>
      <c r="U1139" s="168"/>
      <c r="V1139" s="169" t="e">
        <f>IF(C1139="",NA(),MATCH($B1139&amp;$C1139,'Smelter Look-up'!$J:$J,0))</f>
        <v>#N/A</v>
      </c>
      <c r="X1139" s="170">
        <f t="shared" ca="1" si="75"/>
        <v>0</v>
      </c>
      <c r="AB1139" s="314" t="str">
        <f t="shared" si="77"/>
        <v/>
      </c>
    </row>
    <row r="1140" spans="1:28" s="170" customFormat="1" ht="20.25">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76"/>
        <v/>
      </c>
      <c r="T1140" s="155" t="str">
        <f ca="1">IF(B1140="","",IF(ISERROR(MATCH($J1140,SorP!$B$1:$B$6226,0)),"",INDIRECT("'SorP'!$A$"&amp;MATCH($S1140&amp;$J1140,SorP!C:C,0))))</f>
        <v/>
      </c>
      <c r="U1140" s="168"/>
      <c r="V1140" s="169" t="e">
        <f>IF(C1140="",NA(),MATCH($B1140&amp;$C1140,'Smelter Look-up'!$J:$J,0))</f>
        <v>#N/A</v>
      </c>
      <c r="X1140" s="170">
        <f t="shared" ca="1" si="75"/>
        <v>0</v>
      </c>
      <c r="AB1140" s="314" t="str">
        <f t="shared" si="77"/>
        <v/>
      </c>
    </row>
    <row r="1141" spans="1:28" s="170" customFormat="1" ht="20.25">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76"/>
        <v/>
      </c>
      <c r="T1141" s="155" t="str">
        <f ca="1">IF(B1141="","",IF(ISERROR(MATCH($J1141,SorP!$B$1:$B$6226,0)),"",INDIRECT("'SorP'!$A$"&amp;MATCH($S1141&amp;$J1141,SorP!C:C,0))))</f>
        <v/>
      </c>
      <c r="U1141" s="168"/>
      <c r="V1141" s="169" t="e">
        <f>IF(C1141="",NA(),MATCH($B1141&amp;$C1141,'Smelter Look-up'!$J:$J,0))</f>
        <v>#N/A</v>
      </c>
      <c r="X1141" s="170">
        <f t="shared" ca="1" si="75"/>
        <v>0</v>
      </c>
      <c r="AB1141" s="314" t="str">
        <f t="shared" si="77"/>
        <v/>
      </c>
    </row>
    <row r="1142" spans="1:28" s="170" customFormat="1" ht="20.25">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76"/>
        <v/>
      </c>
      <c r="T1142" s="155" t="str">
        <f ca="1">IF(B1142="","",IF(ISERROR(MATCH($J1142,SorP!$B$1:$B$6226,0)),"",INDIRECT("'SorP'!$A$"&amp;MATCH($S1142&amp;$J1142,SorP!C:C,0))))</f>
        <v/>
      </c>
      <c r="U1142" s="168"/>
      <c r="V1142" s="169" t="e">
        <f>IF(C1142="",NA(),MATCH($B1142&amp;$C1142,'Smelter Look-up'!$J:$J,0))</f>
        <v>#N/A</v>
      </c>
      <c r="X1142" s="170">
        <f t="shared" ca="1" si="75"/>
        <v>0</v>
      </c>
      <c r="AB1142" s="314" t="str">
        <f t="shared" si="77"/>
        <v/>
      </c>
    </row>
    <row r="1143" spans="1:28" s="170" customFormat="1" ht="20.25">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76"/>
        <v/>
      </c>
      <c r="T1143" s="155" t="str">
        <f ca="1">IF(B1143="","",IF(ISERROR(MATCH($J1143,SorP!$B$1:$B$6226,0)),"",INDIRECT("'SorP'!$A$"&amp;MATCH($S1143&amp;$J1143,SorP!C:C,0))))</f>
        <v/>
      </c>
      <c r="U1143" s="168"/>
      <c r="V1143" s="169" t="e">
        <f>IF(C1143="",NA(),MATCH($B1143&amp;$C1143,'Smelter Look-up'!$J:$J,0))</f>
        <v>#N/A</v>
      </c>
      <c r="X1143" s="170">
        <f t="shared" ca="1" si="75"/>
        <v>0</v>
      </c>
      <c r="AB1143" s="314" t="str">
        <f t="shared" si="77"/>
        <v/>
      </c>
    </row>
    <row r="1144" spans="1:28" s="170" customFormat="1" ht="20.25">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76"/>
        <v/>
      </c>
      <c r="T1144" s="155" t="str">
        <f ca="1">IF(B1144="","",IF(ISERROR(MATCH($J1144,SorP!$B$1:$B$6226,0)),"",INDIRECT("'SorP'!$A$"&amp;MATCH($S1144&amp;$J1144,SorP!C:C,0))))</f>
        <v/>
      </c>
      <c r="U1144" s="168"/>
      <c r="V1144" s="169" t="e">
        <f>IF(C1144="",NA(),MATCH($B1144&amp;$C1144,'Smelter Look-up'!$J:$J,0))</f>
        <v>#N/A</v>
      </c>
      <c r="X1144" s="170">
        <f t="shared" ca="1" si="75"/>
        <v>0</v>
      </c>
      <c r="AB1144" s="314" t="str">
        <f t="shared" si="77"/>
        <v/>
      </c>
    </row>
    <row r="1145" spans="1:28" s="170" customFormat="1" ht="20.25">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76"/>
        <v/>
      </c>
      <c r="T1145" s="155" t="str">
        <f ca="1">IF(B1145="","",IF(ISERROR(MATCH($J1145,SorP!$B$1:$B$6226,0)),"",INDIRECT("'SorP'!$A$"&amp;MATCH($S1145&amp;$J1145,SorP!C:C,0))))</f>
        <v/>
      </c>
      <c r="U1145" s="168"/>
      <c r="V1145" s="169" t="e">
        <f>IF(C1145="",NA(),MATCH($B1145&amp;$C1145,'Smelter Look-up'!$J:$J,0))</f>
        <v>#N/A</v>
      </c>
      <c r="X1145" s="170">
        <f t="shared" ca="1" si="75"/>
        <v>0</v>
      </c>
      <c r="AB1145" s="314" t="str">
        <f t="shared" si="77"/>
        <v/>
      </c>
    </row>
    <row r="1146" spans="1:28" s="170" customFormat="1" ht="20.25">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76"/>
        <v/>
      </c>
      <c r="T1146" s="155" t="str">
        <f ca="1">IF(B1146="","",IF(ISERROR(MATCH($J1146,SorP!$B$1:$B$6226,0)),"",INDIRECT("'SorP'!$A$"&amp;MATCH($S1146&amp;$J1146,SorP!C:C,0))))</f>
        <v/>
      </c>
      <c r="U1146" s="168"/>
      <c r="V1146" s="169" t="e">
        <f>IF(C1146="",NA(),MATCH($B1146&amp;$C1146,'Smelter Look-up'!$J:$J,0))</f>
        <v>#N/A</v>
      </c>
      <c r="X1146" s="170">
        <f t="shared" ca="1" si="75"/>
        <v>0</v>
      </c>
      <c r="AB1146" s="314" t="str">
        <f t="shared" si="77"/>
        <v/>
      </c>
    </row>
    <row r="1147" spans="1:28" s="170" customFormat="1" ht="20.25">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76"/>
        <v/>
      </c>
      <c r="T1147" s="155" t="str">
        <f ca="1">IF(B1147="","",IF(ISERROR(MATCH($J1147,SorP!$B$1:$B$6226,0)),"",INDIRECT("'SorP'!$A$"&amp;MATCH($S1147&amp;$J1147,SorP!C:C,0))))</f>
        <v/>
      </c>
      <c r="U1147" s="168"/>
      <c r="V1147" s="169" t="e">
        <f>IF(C1147="",NA(),MATCH($B1147&amp;$C1147,'Smelter Look-up'!$J:$J,0))</f>
        <v>#N/A</v>
      </c>
      <c r="X1147" s="170">
        <f t="shared" ref="X1147:X1210" ca="1" si="78">IF(AND(C1147="Smelter not listed",OR(LEN(D1147)=0,LEN(E1147)=0)),1,0)</f>
        <v>0</v>
      </c>
      <c r="AB1147" s="314" t="str">
        <f t="shared" si="77"/>
        <v/>
      </c>
    </row>
    <row r="1148" spans="1:28" s="170" customFormat="1" ht="20.25">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ref="S1148:S1211" ca="1" si="79">IF(B1148="","",IF(ISERROR(MATCH($E1148,CL,0)),"Unknown",INDIRECT("'C'!$A$"&amp;MATCH($E1148,CL,0)+1)))</f>
        <v/>
      </c>
      <c r="T1148" s="155" t="str">
        <f ca="1">IF(B1148="","",IF(ISERROR(MATCH($J1148,SorP!$B$1:$B$6226,0)),"",INDIRECT("'SorP'!$A$"&amp;MATCH($S1148&amp;$J1148,SorP!C:C,0))))</f>
        <v/>
      </c>
      <c r="U1148" s="168"/>
      <c r="V1148" s="169" t="e">
        <f>IF(C1148="",NA(),MATCH($B1148&amp;$C1148,'Smelter Look-up'!$J:$J,0))</f>
        <v>#N/A</v>
      </c>
      <c r="X1148" s="170">
        <f t="shared" ca="1" si="78"/>
        <v>0</v>
      </c>
      <c r="AB1148" s="314" t="str">
        <f t="shared" si="77"/>
        <v/>
      </c>
    </row>
    <row r="1149" spans="1:28" s="170" customFormat="1" ht="20.25">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79"/>
        <v/>
      </c>
      <c r="T1149" s="155" t="str">
        <f ca="1">IF(B1149="","",IF(ISERROR(MATCH($J1149,SorP!$B$1:$B$6226,0)),"",INDIRECT("'SorP'!$A$"&amp;MATCH($S1149&amp;$J1149,SorP!C:C,0))))</f>
        <v/>
      </c>
      <c r="U1149" s="168"/>
      <c r="V1149" s="169" t="e">
        <f>IF(C1149="",NA(),MATCH($B1149&amp;$C1149,'Smelter Look-up'!$J:$J,0))</f>
        <v>#N/A</v>
      </c>
      <c r="X1149" s="170">
        <f t="shared" ca="1" si="78"/>
        <v>0</v>
      </c>
      <c r="AB1149" s="314" t="str">
        <f t="shared" si="77"/>
        <v/>
      </c>
    </row>
    <row r="1150" spans="1:28" s="170" customFormat="1" ht="20.25">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79"/>
        <v/>
      </c>
      <c r="T1150" s="155" t="str">
        <f ca="1">IF(B1150="","",IF(ISERROR(MATCH($J1150,SorP!$B$1:$B$6226,0)),"",INDIRECT("'SorP'!$A$"&amp;MATCH($S1150&amp;$J1150,SorP!C:C,0))))</f>
        <v/>
      </c>
      <c r="U1150" s="168"/>
      <c r="V1150" s="169" t="e">
        <f>IF(C1150="",NA(),MATCH($B1150&amp;$C1150,'Smelter Look-up'!$J:$J,0))</f>
        <v>#N/A</v>
      </c>
      <c r="X1150" s="170">
        <f t="shared" ca="1" si="78"/>
        <v>0</v>
      </c>
      <c r="AB1150" s="314" t="str">
        <f t="shared" si="77"/>
        <v/>
      </c>
    </row>
    <row r="1151" spans="1:28" s="170" customFormat="1" ht="20.25">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79"/>
        <v/>
      </c>
      <c r="T1151" s="155" t="str">
        <f ca="1">IF(B1151="","",IF(ISERROR(MATCH($J1151,SorP!$B$1:$B$6226,0)),"",INDIRECT("'SorP'!$A$"&amp;MATCH($S1151&amp;$J1151,SorP!C:C,0))))</f>
        <v/>
      </c>
      <c r="U1151" s="168"/>
      <c r="V1151" s="169" t="e">
        <f>IF(C1151="",NA(),MATCH($B1151&amp;$C1151,'Smelter Look-up'!$J:$J,0))</f>
        <v>#N/A</v>
      </c>
      <c r="X1151" s="170">
        <f t="shared" ca="1" si="78"/>
        <v>0</v>
      </c>
      <c r="AB1151" s="314" t="str">
        <f t="shared" si="77"/>
        <v/>
      </c>
    </row>
    <row r="1152" spans="1:28" s="170" customFormat="1" ht="20.25">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ca="1" si="79"/>
        <v/>
      </c>
      <c r="T1152" s="155" t="str">
        <f ca="1">IF(B1152="","",IF(ISERROR(MATCH($J1152,SorP!$B$1:$B$6226,0)),"",INDIRECT("'SorP'!$A$"&amp;MATCH($S1152&amp;$J1152,SorP!C:C,0))))</f>
        <v/>
      </c>
      <c r="U1152" s="168"/>
      <c r="V1152" s="169" t="e">
        <f>IF(C1152="",NA(),MATCH($B1152&amp;$C1152,'Smelter Look-up'!$J:$J,0))</f>
        <v>#N/A</v>
      </c>
      <c r="X1152" s="170">
        <f t="shared" ca="1" si="78"/>
        <v>0</v>
      </c>
      <c r="AB1152" s="314" t="str">
        <f t="shared" si="77"/>
        <v/>
      </c>
    </row>
    <row r="1153" spans="1:28" s="170" customFormat="1" ht="20.25">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79"/>
        <v/>
      </c>
      <c r="T1153" s="155" t="str">
        <f ca="1">IF(B1153="","",IF(ISERROR(MATCH($J1153,SorP!$B$1:$B$6226,0)),"",INDIRECT("'SorP'!$A$"&amp;MATCH($S1153&amp;$J1153,SorP!C:C,0))))</f>
        <v/>
      </c>
      <c r="U1153" s="168"/>
      <c r="V1153" s="169" t="e">
        <f>IF(C1153="",NA(),MATCH($B1153&amp;$C1153,'Smelter Look-up'!$J:$J,0))</f>
        <v>#N/A</v>
      </c>
      <c r="X1153" s="170">
        <f t="shared" ca="1" si="78"/>
        <v>0</v>
      </c>
      <c r="AB1153" s="314" t="str">
        <f t="shared" si="77"/>
        <v/>
      </c>
    </row>
    <row r="1154" spans="1:28" s="170" customFormat="1" ht="20.25">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79"/>
        <v/>
      </c>
      <c r="T1154" s="155" t="str">
        <f ca="1">IF(B1154="","",IF(ISERROR(MATCH($J1154,SorP!$B$1:$B$6226,0)),"",INDIRECT("'SorP'!$A$"&amp;MATCH($S1154&amp;$J1154,SorP!C:C,0))))</f>
        <v/>
      </c>
      <c r="U1154" s="168"/>
      <c r="V1154" s="169" t="e">
        <f>IF(C1154="",NA(),MATCH($B1154&amp;$C1154,'Smelter Look-up'!$J:$J,0))</f>
        <v>#N/A</v>
      </c>
      <c r="X1154" s="170">
        <f t="shared" ca="1" si="78"/>
        <v>0</v>
      </c>
      <c r="AB1154" s="314" t="str">
        <f t="shared" ref="AB1154:AB1217" si="80">IF(C1154="","",B1154)</f>
        <v/>
      </c>
    </row>
    <row r="1155" spans="1:28" s="170" customFormat="1" ht="20.25">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79"/>
        <v/>
      </c>
      <c r="T1155" s="155" t="str">
        <f ca="1">IF(B1155="","",IF(ISERROR(MATCH($J1155,SorP!$B$1:$B$6226,0)),"",INDIRECT("'SorP'!$A$"&amp;MATCH($S1155&amp;$J1155,SorP!C:C,0))))</f>
        <v/>
      </c>
      <c r="U1155" s="168"/>
      <c r="V1155" s="169" t="e">
        <f>IF(C1155="",NA(),MATCH($B1155&amp;$C1155,'Smelter Look-up'!$J:$J,0))</f>
        <v>#N/A</v>
      </c>
      <c r="X1155" s="170">
        <f t="shared" ca="1" si="78"/>
        <v>0</v>
      </c>
      <c r="AB1155" s="314" t="str">
        <f t="shared" si="80"/>
        <v/>
      </c>
    </row>
    <row r="1156" spans="1:28" s="170" customFormat="1" ht="20.25">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79"/>
        <v/>
      </c>
      <c r="T1156" s="155" t="str">
        <f ca="1">IF(B1156="","",IF(ISERROR(MATCH($J1156,SorP!$B$1:$B$6226,0)),"",INDIRECT("'SorP'!$A$"&amp;MATCH($S1156&amp;$J1156,SorP!C:C,0))))</f>
        <v/>
      </c>
      <c r="U1156" s="168"/>
      <c r="V1156" s="169" t="e">
        <f>IF(C1156="",NA(),MATCH($B1156&amp;$C1156,'Smelter Look-up'!$J:$J,0))</f>
        <v>#N/A</v>
      </c>
      <c r="X1156" s="170">
        <f t="shared" ca="1" si="78"/>
        <v>0</v>
      </c>
      <c r="AB1156" s="314" t="str">
        <f t="shared" si="80"/>
        <v/>
      </c>
    </row>
    <row r="1157" spans="1:28" s="170" customFormat="1" ht="20.25">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79"/>
        <v/>
      </c>
      <c r="T1157" s="155" t="str">
        <f ca="1">IF(B1157="","",IF(ISERROR(MATCH($J1157,SorP!$B$1:$B$6226,0)),"",INDIRECT("'SorP'!$A$"&amp;MATCH($S1157&amp;$J1157,SorP!C:C,0))))</f>
        <v/>
      </c>
      <c r="U1157" s="168"/>
      <c r="V1157" s="169" t="e">
        <f>IF(C1157="",NA(),MATCH($B1157&amp;$C1157,'Smelter Look-up'!$J:$J,0))</f>
        <v>#N/A</v>
      </c>
      <c r="X1157" s="170">
        <f t="shared" ca="1" si="78"/>
        <v>0</v>
      </c>
      <c r="AB1157" s="314" t="str">
        <f t="shared" si="80"/>
        <v/>
      </c>
    </row>
    <row r="1158" spans="1:28" s="170" customFormat="1" ht="20.25">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79"/>
        <v/>
      </c>
      <c r="T1158" s="155" t="str">
        <f ca="1">IF(B1158="","",IF(ISERROR(MATCH($J1158,SorP!$B$1:$B$6226,0)),"",INDIRECT("'SorP'!$A$"&amp;MATCH($S1158&amp;$J1158,SorP!C:C,0))))</f>
        <v/>
      </c>
      <c r="U1158" s="168"/>
      <c r="V1158" s="169" t="e">
        <f>IF(C1158="",NA(),MATCH($B1158&amp;$C1158,'Smelter Look-up'!$J:$J,0))</f>
        <v>#N/A</v>
      </c>
      <c r="X1158" s="170">
        <f t="shared" ca="1" si="78"/>
        <v>0</v>
      </c>
      <c r="AB1158" s="314" t="str">
        <f t="shared" si="80"/>
        <v/>
      </c>
    </row>
    <row r="1159" spans="1:28" s="170" customFormat="1" ht="20.25">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79"/>
        <v/>
      </c>
      <c r="T1159" s="155" t="str">
        <f ca="1">IF(B1159="","",IF(ISERROR(MATCH($J1159,SorP!$B$1:$B$6226,0)),"",INDIRECT("'SorP'!$A$"&amp;MATCH($S1159&amp;$J1159,SorP!C:C,0))))</f>
        <v/>
      </c>
      <c r="U1159" s="168"/>
      <c r="V1159" s="169" t="e">
        <f>IF(C1159="",NA(),MATCH($B1159&amp;$C1159,'Smelter Look-up'!$J:$J,0))</f>
        <v>#N/A</v>
      </c>
      <c r="X1159" s="170">
        <f t="shared" ca="1" si="78"/>
        <v>0</v>
      </c>
      <c r="AB1159" s="314" t="str">
        <f t="shared" si="80"/>
        <v/>
      </c>
    </row>
    <row r="1160" spans="1:28" s="170" customFormat="1" ht="20.25">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79"/>
        <v/>
      </c>
      <c r="T1160" s="155" t="str">
        <f ca="1">IF(B1160="","",IF(ISERROR(MATCH($J1160,SorP!$B$1:$B$6226,0)),"",INDIRECT("'SorP'!$A$"&amp;MATCH($S1160&amp;$J1160,SorP!C:C,0))))</f>
        <v/>
      </c>
      <c r="U1160" s="168"/>
      <c r="V1160" s="169" t="e">
        <f>IF(C1160="",NA(),MATCH($B1160&amp;$C1160,'Smelter Look-up'!$J:$J,0))</f>
        <v>#N/A</v>
      </c>
      <c r="X1160" s="170">
        <f t="shared" ca="1" si="78"/>
        <v>0</v>
      </c>
      <c r="AB1160" s="314" t="str">
        <f t="shared" si="80"/>
        <v/>
      </c>
    </row>
    <row r="1161" spans="1:28" s="170" customFormat="1" ht="20.25">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79"/>
        <v/>
      </c>
      <c r="T1161" s="155" t="str">
        <f ca="1">IF(B1161="","",IF(ISERROR(MATCH($J1161,SorP!$B$1:$B$6226,0)),"",INDIRECT("'SorP'!$A$"&amp;MATCH($S1161&amp;$J1161,SorP!C:C,0))))</f>
        <v/>
      </c>
      <c r="U1161" s="168"/>
      <c r="V1161" s="169" t="e">
        <f>IF(C1161="",NA(),MATCH($B1161&amp;$C1161,'Smelter Look-up'!$J:$J,0))</f>
        <v>#N/A</v>
      </c>
      <c r="X1161" s="170">
        <f t="shared" ca="1" si="78"/>
        <v>0</v>
      </c>
      <c r="AB1161" s="314" t="str">
        <f t="shared" si="80"/>
        <v/>
      </c>
    </row>
    <row r="1162" spans="1:28" s="170" customFormat="1" ht="20.25">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79"/>
        <v/>
      </c>
      <c r="T1162" s="155" t="str">
        <f ca="1">IF(B1162="","",IF(ISERROR(MATCH($J1162,SorP!$B$1:$B$6226,0)),"",INDIRECT("'SorP'!$A$"&amp;MATCH($S1162&amp;$J1162,SorP!C:C,0))))</f>
        <v/>
      </c>
      <c r="U1162" s="168"/>
      <c r="V1162" s="169" t="e">
        <f>IF(C1162="",NA(),MATCH($B1162&amp;$C1162,'Smelter Look-up'!$J:$J,0))</f>
        <v>#N/A</v>
      </c>
      <c r="X1162" s="170">
        <f t="shared" ca="1" si="78"/>
        <v>0</v>
      </c>
      <c r="AB1162" s="314" t="str">
        <f t="shared" si="80"/>
        <v/>
      </c>
    </row>
    <row r="1163" spans="1:28" s="170" customFormat="1" ht="20.25">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79"/>
        <v/>
      </c>
      <c r="T1163" s="155" t="str">
        <f ca="1">IF(B1163="","",IF(ISERROR(MATCH($J1163,SorP!$B$1:$B$6226,0)),"",INDIRECT("'SorP'!$A$"&amp;MATCH($S1163&amp;$J1163,SorP!C:C,0))))</f>
        <v/>
      </c>
      <c r="U1163" s="168"/>
      <c r="V1163" s="169" t="e">
        <f>IF(C1163="",NA(),MATCH($B1163&amp;$C1163,'Smelter Look-up'!$J:$J,0))</f>
        <v>#N/A</v>
      </c>
      <c r="X1163" s="170">
        <f t="shared" ca="1" si="78"/>
        <v>0</v>
      </c>
      <c r="AB1163" s="314" t="str">
        <f t="shared" si="80"/>
        <v/>
      </c>
    </row>
    <row r="1164" spans="1:28" s="170" customFormat="1" ht="20.25">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79"/>
        <v/>
      </c>
      <c r="T1164" s="155" t="str">
        <f ca="1">IF(B1164="","",IF(ISERROR(MATCH($J1164,SorP!$B$1:$B$6226,0)),"",INDIRECT("'SorP'!$A$"&amp;MATCH($S1164&amp;$J1164,SorP!C:C,0))))</f>
        <v/>
      </c>
      <c r="U1164" s="168"/>
      <c r="V1164" s="169" t="e">
        <f>IF(C1164="",NA(),MATCH($B1164&amp;$C1164,'Smelter Look-up'!$J:$J,0))</f>
        <v>#N/A</v>
      </c>
      <c r="X1164" s="170">
        <f t="shared" ca="1" si="78"/>
        <v>0</v>
      </c>
      <c r="AB1164" s="314" t="str">
        <f t="shared" si="80"/>
        <v/>
      </c>
    </row>
    <row r="1165" spans="1:28" s="170" customFormat="1" ht="20.25">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79"/>
        <v/>
      </c>
      <c r="T1165" s="155" t="str">
        <f ca="1">IF(B1165="","",IF(ISERROR(MATCH($J1165,SorP!$B$1:$B$6226,0)),"",INDIRECT("'SorP'!$A$"&amp;MATCH($S1165&amp;$J1165,SorP!C:C,0))))</f>
        <v/>
      </c>
      <c r="U1165" s="168"/>
      <c r="V1165" s="169" t="e">
        <f>IF(C1165="",NA(),MATCH($B1165&amp;$C1165,'Smelter Look-up'!$J:$J,0))</f>
        <v>#N/A</v>
      </c>
      <c r="X1165" s="170">
        <f t="shared" ca="1" si="78"/>
        <v>0</v>
      </c>
      <c r="AB1165" s="314" t="str">
        <f t="shared" si="80"/>
        <v/>
      </c>
    </row>
    <row r="1166" spans="1:28" s="170" customFormat="1" ht="20.25">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79"/>
        <v/>
      </c>
      <c r="T1166" s="155" t="str">
        <f ca="1">IF(B1166="","",IF(ISERROR(MATCH($J1166,SorP!$B$1:$B$6226,0)),"",INDIRECT("'SorP'!$A$"&amp;MATCH($S1166&amp;$J1166,SorP!C:C,0))))</f>
        <v/>
      </c>
      <c r="U1166" s="168"/>
      <c r="V1166" s="169" t="e">
        <f>IF(C1166="",NA(),MATCH($B1166&amp;$C1166,'Smelter Look-up'!$J:$J,0))</f>
        <v>#N/A</v>
      </c>
      <c r="X1166" s="170">
        <f t="shared" ca="1" si="78"/>
        <v>0</v>
      </c>
      <c r="AB1166" s="314" t="str">
        <f t="shared" si="80"/>
        <v/>
      </c>
    </row>
    <row r="1167" spans="1:28" s="170" customFormat="1" ht="20.25">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79"/>
        <v/>
      </c>
      <c r="T1167" s="155" t="str">
        <f ca="1">IF(B1167="","",IF(ISERROR(MATCH($J1167,SorP!$B$1:$B$6226,0)),"",INDIRECT("'SorP'!$A$"&amp;MATCH($S1167&amp;$J1167,SorP!C:C,0))))</f>
        <v/>
      </c>
      <c r="U1167" s="168"/>
      <c r="V1167" s="169" t="e">
        <f>IF(C1167="",NA(),MATCH($B1167&amp;$C1167,'Smelter Look-up'!$J:$J,0))</f>
        <v>#N/A</v>
      </c>
      <c r="X1167" s="170">
        <f t="shared" ca="1" si="78"/>
        <v>0</v>
      </c>
      <c r="AB1167" s="314" t="str">
        <f t="shared" si="80"/>
        <v/>
      </c>
    </row>
    <row r="1168" spans="1:28" s="170" customFormat="1" ht="20.25">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79"/>
        <v/>
      </c>
      <c r="T1168" s="155" t="str">
        <f ca="1">IF(B1168="","",IF(ISERROR(MATCH($J1168,SorP!$B$1:$B$6226,0)),"",INDIRECT("'SorP'!$A$"&amp;MATCH($S1168&amp;$J1168,SorP!C:C,0))))</f>
        <v/>
      </c>
      <c r="U1168" s="168"/>
      <c r="V1168" s="169" t="e">
        <f>IF(C1168="",NA(),MATCH($B1168&amp;$C1168,'Smelter Look-up'!$J:$J,0))</f>
        <v>#N/A</v>
      </c>
      <c r="X1168" s="170">
        <f t="shared" ca="1" si="78"/>
        <v>0</v>
      </c>
      <c r="AB1168" s="314" t="str">
        <f t="shared" si="80"/>
        <v/>
      </c>
    </row>
    <row r="1169" spans="1:28" s="170" customFormat="1" ht="20.25">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79"/>
        <v/>
      </c>
      <c r="T1169" s="155" t="str">
        <f ca="1">IF(B1169="","",IF(ISERROR(MATCH($J1169,SorP!$B$1:$B$6226,0)),"",INDIRECT("'SorP'!$A$"&amp;MATCH($S1169&amp;$J1169,SorP!C:C,0))))</f>
        <v/>
      </c>
      <c r="U1169" s="168"/>
      <c r="V1169" s="169" t="e">
        <f>IF(C1169="",NA(),MATCH($B1169&amp;$C1169,'Smelter Look-up'!$J:$J,0))</f>
        <v>#N/A</v>
      </c>
      <c r="X1169" s="170">
        <f t="shared" ca="1" si="78"/>
        <v>0</v>
      </c>
      <c r="AB1169" s="314" t="str">
        <f t="shared" si="80"/>
        <v/>
      </c>
    </row>
    <row r="1170" spans="1:28" s="170" customFormat="1" ht="20.25">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79"/>
        <v/>
      </c>
      <c r="T1170" s="155" t="str">
        <f ca="1">IF(B1170="","",IF(ISERROR(MATCH($J1170,SorP!$B$1:$B$6226,0)),"",INDIRECT("'SorP'!$A$"&amp;MATCH($S1170&amp;$J1170,SorP!C:C,0))))</f>
        <v/>
      </c>
      <c r="U1170" s="168"/>
      <c r="V1170" s="169" t="e">
        <f>IF(C1170="",NA(),MATCH($B1170&amp;$C1170,'Smelter Look-up'!$J:$J,0))</f>
        <v>#N/A</v>
      </c>
      <c r="X1170" s="170">
        <f t="shared" ca="1" si="78"/>
        <v>0</v>
      </c>
      <c r="AB1170" s="314" t="str">
        <f t="shared" si="80"/>
        <v/>
      </c>
    </row>
    <row r="1171" spans="1:28" s="170" customFormat="1" ht="20.25">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79"/>
        <v/>
      </c>
      <c r="T1171" s="155" t="str">
        <f ca="1">IF(B1171="","",IF(ISERROR(MATCH($J1171,SorP!$B$1:$B$6226,0)),"",INDIRECT("'SorP'!$A$"&amp;MATCH($S1171&amp;$J1171,SorP!C:C,0))))</f>
        <v/>
      </c>
      <c r="U1171" s="168"/>
      <c r="V1171" s="169" t="e">
        <f>IF(C1171="",NA(),MATCH($B1171&amp;$C1171,'Smelter Look-up'!$J:$J,0))</f>
        <v>#N/A</v>
      </c>
      <c r="X1171" s="170">
        <f t="shared" ca="1" si="78"/>
        <v>0</v>
      </c>
      <c r="AB1171" s="314" t="str">
        <f t="shared" si="80"/>
        <v/>
      </c>
    </row>
    <row r="1172" spans="1:28" s="170" customFormat="1" ht="20.25">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79"/>
        <v/>
      </c>
      <c r="T1172" s="155" t="str">
        <f ca="1">IF(B1172="","",IF(ISERROR(MATCH($J1172,SorP!$B$1:$B$6226,0)),"",INDIRECT("'SorP'!$A$"&amp;MATCH($S1172&amp;$J1172,SorP!C:C,0))))</f>
        <v/>
      </c>
      <c r="U1172" s="168"/>
      <c r="V1172" s="169" t="e">
        <f>IF(C1172="",NA(),MATCH($B1172&amp;$C1172,'Smelter Look-up'!$J:$J,0))</f>
        <v>#N/A</v>
      </c>
      <c r="X1172" s="170">
        <f t="shared" ca="1" si="78"/>
        <v>0</v>
      </c>
      <c r="AB1172" s="314" t="str">
        <f t="shared" si="80"/>
        <v/>
      </c>
    </row>
    <row r="1173" spans="1:28" s="170" customFormat="1" ht="20.25">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79"/>
        <v/>
      </c>
      <c r="T1173" s="155" t="str">
        <f ca="1">IF(B1173="","",IF(ISERROR(MATCH($J1173,SorP!$B$1:$B$6226,0)),"",INDIRECT("'SorP'!$A$"&amp;MATCH($S1173&amp;$J1173,SorP!C:C,0))))</f>
        <v/>
      </c>
      <c r="U1173" s="168"/>
      <c r="V1173" s="169" t="e">
        <f>IF(C1173="",NA(),MATCH($B1173&amp;$C1173,'Smelter Look-up'!$J:$J,0))</f>
        <v>#N/A</v>
      </c>
      <c r="X1173" s="170">
        <f t="shared" ca="1" si="78"/>
        <v>0</v>
      </c>
      <c r="AB1173" s="314" t="str">
        <f t="shared" si="80"/>
        <v/>
      </c>
    </row>
    <row r="1174" spans="1:28" s="170" customFormat="1" ht="20.25">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79"/>
        <v/>
      </c>
      <c r="T1174" s="155" t="str">
        <f ca="1">IF(B1174="","",IF(ISERROR(MATCH($J1174,SorP!$B$1:$B$6226,0)),"",INDIRECT("'SorP'!$A$"&amp;MATCH($S1174&amp;$J1174,SorP!C:C,0))))</f>
        <v/>
      </c>
      <c r="U1174" s="168"/>
      <c r="V1174" s="169" t="e">
        <f>IF(C1174="",NA(),MATCH($B1174&amp;$C1174,'Smelter Look-up'!$J:$J,0))</f>
        <v>#N/A</v>
      </c>
      <c r="X1174" s="170">
        <f t="shared" ca="1" si="78"/>
        <v>0</v>
      </c>
      <c r="AB1174" s="314" t="str">
        <f t="shared" si="80"/>
        <v/>
      </c>
    </row>
    <row r="1175" spans="1:28" s="170" customFormat="1" ht="20.25">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79"/>
        <v/>
      </c>
      <c r="T1175" s="155" t="str">
        <f ca="1">IF(B1175="","",IF(ISERROR(MATCH($J1175,SorP!$B$1:$B$6226,0)),"",INDIRECT("'SorP'!$A$"&amp;MATCH($S1175&amp;$J1175,SorP!C:C,0))))</f>
        <v/>
      </c>
      <c r="U1175" s="168"/>
      <c r="V1175" s="169" t="e">
        <f>IF(C1175="",NA(),MATCH($B1175&amp;$C1175,'Smelter Look-up'!$J:$J,0))</f>
        <v>#N/A</v>
      </c>
      <c r="X1175" s="170">
        <f t="shared" ca="1" si="78"/>
        <v>0</v>
      </c>
      <c r="AB1175" s="314" t="str">
        <f t="shared" si="80"/>
        <v/>
      </c>
    </row>
    <row r="1176" spans="1:28" s="170" customFormat="1" ht="20.25">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79"/>
        <v/>
      </c>
      <c r="T1176" s="155" t="str">
        <f ca="1">IF(B1176="","",IF(ISERROR(MATCH($J1176,SorP!$B$1:$B$6226,0)),"",INDIRECT("'SorP'!$A$"&amp;MATCH($S1176&amp;$J1176,SorP!C:C,0))))</f>
        <v/>
      </c>
      <c r="U1176" s="168"/>
      <c r="V1176" s="169" t="e">
        <f>IF(C1176="",NA(),MATCH($B1176&amp;$C1176,'Smelter Look-up'!$J:$J,0))</f>
        <v>#N/A</v>
      </c>
      <c r="X1176" s="170">
        <f t="shared" ca="1" si="78"/>
        <v>0</v>
      </c>
      <c r="AB1176" s="314" t="str">
        <f t="shared" si="80"/>
        <v/>
      </c>
    </row>
    <row r="1177" spans="1:28" s="170" customFormat="1" ht="20.25">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79"/>
        <v/>
      </c>
      <c r="T1177" s="155" t="str">
        <f ca="1">IF(B1177="","",IF(ISERROR(MATCH($J1177,SorP!$B$1:$B$6226,0)),"",INDIRECT("'SorP'!$A$"&amp;MATCH($S1177&amp;$J1177,SorP!C:C,0))))</f>
        <v/>
      </c>
      <c r="U1177" s="168"/>
      <c r="V1177" s="169" t="e">
        <f>IF(C1177="",NA(),MATCH($B1177&amp;$C1177,'Smelter Look-up'!$J:$J,0))</f>
        <v>#N/A</v>
      </c>
      <c r="X1177" s="170">
        <f t="shared" ca="1" si="78"/>
        <v>0</v>
      </c>
      <c r="AB1177" s="314" t="str">
        <f t="shared" si="80"/>
        <v/>
      </c>
    </row>
    <row r="1178" spans="1:28" s="170" customFormat="1" ht="20.25">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79"/>
        <v/>
      </c>
      <c r="T1178" s="155" t="str">
        <f ca="1">IF(B1178="","",IF(ISERROR(MATCH($J1178,SorP!$B$1:$B$6226,0)),"",INDIRECT("'SorP'!$A$"&amp;MATCH($S1178&amp;$J1178,SorP!C:C,0))))</f>
        <v/>
      </c>
      <c r="U1178" s="168"/>
      <c r="V1178" s="169" t="e">
        <f>IF(C1178="",NA(),MATCH($B1178&amp;$C1178,'Smelter Look-up'!$J:$J,0))</f>
        <v>#N/A</v>
      </c>
      <c r="X1178" s="170">
        <f t="shared" ca="1" si="78"/>
        <v>0</v>
      </c>
      <c r="AB1178" s="314" t="str">
        <f t="shared" si="80"/>
        <v/>
      </c>
    </row>
    <row r="1179" spans="1:28" s="170" customFormat="1" ht="20.25">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79"/>
        <v/>
      </c>
      <c r="T1179" s="155" t="str">
        <f ca="1">IF(B1179="","",IF(ISERROR(MATCH($J1179,SorP!$B$1:$B$6226,0)),"",INDIRECT("'SorP'!$A$"&amp;MATCH($S1179&amp;$J1179,SorP!C:C,0))))</f>
        <v/>
      </c>
      <c r="U1179" s="168"/>
      <c r="V1179" s="169" t="e">
        <f>IF(C1179="",NA(),MATCH($B1179&amp;$C1179,'Smelter Look-up'!$J:$J,0))</f>
        <v>#N/A</v>
      </c>
      <c r="X1179" s="170">
        <f t="shared" ca="1" si="78"/>
        <v>0</v>
      </c>
      <c r="AB1179" s="314" t="str">
        <f t="shared" si="80"/>
        <v/>
      </c>
    </row>
    <row r="1180" spans="1:28" s="170" customFormat="1" ht="20.25">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79"/>
        <v/>
      </c>
      <c r="T1180" s="155" t="str">
        <f ca="1">IF(B1180="","",IF(ISERROR(MATCH($J1180,SorP!$B$1:$B$6226,0)),"",INDIRECT("'SorP'!$A$"&amp;MATCH($S1180&amp;$J1180,SorP!C:C,0))))</f>
        <v/>
      </c>
      <c r="U1180" s="168"/>
      <c r="V1180" s="169" t="e">
        <f>IF(C1180="",NA(),MATCH($B1180&amp;$C1180,'Smelter Look-up'!$J:$J,0))</f>
        <v>#N/A</v>
      </c>
      <c r="X1180" s="170">
        <f t="shared" ca="1" si="78"/>
        <v>0</v>
      </c>
      <c r="AB1180" s="314" t="str">
        <f t="shared" si="80"/>
        <v/>
      </c>
    </row>
    <row r="1181" spans="1:28" s="170" customFormat="1" ht="20.25">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79"/>
        <v/>
      </c>
      <c r="T1181" s="155" t="str">
        <f ca="1">IF(B1181="","",IF(ISERROR(MATCH($J1181,SorP!$B$1:$B$6226,0)),"",INDIRECT("'SorP'!$A$"&amp;MATCH($S1181&amp;$J1181,SorP!C:C,0))))</f>
        <v/>
      </c>
      <c r="U1181" s="168"/>
      <c r="V1181" s="169" t="e">
        <f>IF(C1181="",NA(),MATCH($B1181&amp;$C1181,'Smelter Look-up'!$J:$J,0))</f>
        <v>#N/A</v>
      </c>
      <c r="X1181" s="170">
        <f t="shared" ca="1" si="78"/>
        <v>0</v>
      </c>
      <c r="AB1181" s="314" t="str">
        <f t="shared" si="80"/>
        <v/>
      </c>
    </row>
    <row r="1182" spans="1:28" s="170" customFormat="1" ht="20.25">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79"/>
        <v/>
      </c>
      <c r="T1182" s="155" t="str">
        <f ca="1">IF(B1182="","",IF(ISERROR(MATCH($J1182,SorP!$B$1:$B$6226,0)),"",INDIRECT("'SorP'!$A$"&amp;MATCH($S1182&amp;$J1182,SorP!C:C,0))))</f>
        <v/>
      </c>
      <c r="U1182" s="168"/>
      <c r="V1182" s="169" t="e">
        <f>IF(C1182="",NA(),MATCH($B1182&amp;$C1182,'Smelter Look-up'!$J:$J,0))</f>
        <v>#N/A</v>
      </c>
      <c r="X1182" s="170">
        <f t="shared" ca="1" si="78"/>
        <v>0</v>
      </c>
      <c r="AB1182" s="314" t="str">
        <f t="shared" si="80"/>
        <v/>
      </c>
    </row>
    <row r="1183" spans="1:28" s="170" customFormat="1" ht="20.25">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79"/>
        <v/>
      </c>
      <c r="T1183" s="155" t="str">
        <f ca="1">IF(B1183="","",IF(ISERROR(MATCH($J1183,SorP!$B$1:$B$6226,0)),"",INDIRECT("'SorP'!$A$"&amp;MATCH($S1183&amp;$J1183,SorP!C:C,0))))</f>
        <v/>
      </c>
      <c r="U1183" s="168"/>
      <c r="V1183" s="169" t="e">
        <f>IF(C1183="",NA(),MATCH($B1183&amp;$C1183,'Smelter Look-up'!$J:$J,0))</f>
        <v>#N/A</v>
      </c>
      <c r="X1183" s="170">
        <f t="shared" ca="1" si="78"/>
        <v>0</v>
      </c>
      <c r="AB1183" s="314" t="str">
        <f t="shared" si="80"/>
        <v/>
      </c>
    </row>
    <row r="1184" spans="1:28" s="170" customFormat="1" ht="20.25">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79"/>
        <v/>
      </c>
      <c r="T1184" s="155" t="str">
        <f ca="1">IF(B1184="","",IF(ISERROR(MATCH($J1184,SorP!$B$1:$B$6226,0)),"",INDIRECT("'SorP'!$A$"&amp;MATCH($S1184&amp;$J1184,SorP!C:C,0))))</f>
        <v/>
      </c>
      <c r="U1184" s="168"/>
      <c r="V1184" s="169" t="e">
        <f>IF(C1184="",NA(),MATCH($B1184&amp;$C1184,'Smelter Look-up'!$J:$J,0))</f>
        <v>#N/A</v>
      </c>
      <c r="X1184" s="170">
        <f t="shared" ca="1" si="78"/>
        <v>0</v>
      </c>
      <c r="AB1184" s="314" t="str">
        <f t="shared" si="80"/>
        <v/>
      </c>
    </row>
    <row r="1185" spans="1:28" s="170" customFormat="1" ht="20.25">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79"/>
        <v/>
      </c>
      <c r="T1185" s="155" t="str">
        <f ca="1">IF(B1185="","",IF(ISERROR(MATCH($J1185,SorP!$B$1:$B$6226,0)),"",INDIRECT("'SorP'!$A$"&amp;MATCH($S1185&amp;$J1185,SorP!C:C,0))))</f>
        <v/>
      </c>
      <c r="U1185" s="168"/>
      <c r="V1185" s="169" t="e">
        <f>IF(C1185="",NA(),MATCH($B1185&amp;$C1185,'Smelter Look-up'!$J:$J,0))</f>
        <v>#N/A</v>
      </c>
      <c r="X1185" s="170">
        <f t="shared" ca="1" si="78"/>
        <v>0</v>
      </c>
      <c r="AB1185" s="314" t="str">
        <f t="shared" si="80"/>
        <v/>
      </c>
    </row>
    <row r="1186" spans="1:28" s="170" customFormat="1" ht="20.25">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79"/>
        <v/>
      </c>
      <c r="T1186" s="155" t="str">
        <f ca="1">IF(B1186="","",IF(ISERROR(MATCH($J1186,SorP!$B$1:$B$6226,0)),"",INDIRECT("'SorP'!$A$"&amp;MATCH($S1186&amp;$J1186,SorP!C:C,0))))</f>
        <v/>
      </c>
      <c r="U1186" s="168"/>
      <c r="V1186" s="169" t="e">
        <f>IF(C1186="",NA(),MATCH($B1186&amp;$C1186,'Smelter Look-up'!$J:$J,0))</f>
        <v>#N/A</v>
      </c>
      <c r="X1186" s="170">
        <f t="shared" ca="1" si="78"/>
        <v>0</v>
      </c>
      <c r="AB1186" s="314" t="str">
        <f t="shared" si="80"/>
        <v/>
      </c>
    </row>
    <row r="1187" spans="1:28" s="170" customFormat="1" ht="20.25">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79"/>
        <v/>
      </c>
      <c r="T1187" s="155" t="str">
        <f ca="1">IF(B1187="","",IF(ISERROR(MATCH($J1187,SorP!$B$1:$B$6226,0)),"",INDIRECT("'SorP'!$A$"&amp;MATCH($S1187&amp;$J1187,SorP!C:C,0))))</f>
        <v/>
      </c>
      <c r="U1187" s="168"/>
      <c r="V1187" s="169" t="e">
        <f>IF(C1187="",NA(),MATCH($B1187&amp;$C1187,'Smelter Look-up'!$J:$J,0))</f>
        <v>#N/A</v>
      </c>
      <c r="X1187" s="170">
        <f t="shared" ca="1" si="78"/>
        <v>0</v>
      </c>
      <c r="AB1187" s="314" t="str">
        <f t="shared" si="80"/>
        <v/>
      </c>
    </row>
    <row r="1188" spans="1:28" s="170" customFormat="1" ht="20.25">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79"/>
        <v/>
      </c>
      <c r="T1188" s="155" t="str">
        <f ca="1">IF(B1188="","",IF(ISERROR(MATCH($J1188,SorP!$B$1:$B$6226,0)),"",INDIRECT("'SorP'!$A$"&amp;MATCH($S1188&amp;$J1188,SorP!C:C,0))))</f>
        <v/>
      </c>
      <c r="U1188" s="168"/>
      <c r="V1188" s="169" t="e">
        <f>IF(C1188="",NA(),MATCH($B1188&amp;$C1188,'Smelter Look-up'!$J:$J,0))</f>
        <v>#N/A</v>
      </c>
      <c r="X1188" s="170">
        <f t="shared" ca="1" si="78"/>
        <v>0</v>
      </c>
      <c r="AB1188" s="314" t="str">
        <f t="shared" si="80"/>
        <v/>
      </c>
    </row>
    <row r="1189" spans="1:28" s="170" customFormat="1" ht="20.25">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79"/>
        <v/>
      </c>
      <c r="T1189" s="155" t="str">
        <f ca="1">IF(B1189="","",IF(ISERROR(MATCH($J1189,SorP!$B$1:$B$6226,0)),"",INDIRECT("'SorP'!$A$"&amp;MATCH($S1189&amp;$J1189,SorP!C:C,0))))</f>
        <v/>
      </c>
      <c r="U1189" s="168"/>
      <c r="V1189" s="169" t="e">
        <f>IF(C1189="",NA(),MATCH($B1189&amp;$C1189,'Smelter Look-up'!$J:$J,0))</f>
        <v>#N/A</v>
      </c>
      <c r="X1189" s="170">
        <f t="shared" ca="1" si="78"/>
        <v>0</v>
      </c>
      <c r="AB1189" s="314" t="str">
        <f t="shared" si="80"/>
        <v/>
      </c>
    </row>
    <row r="1190" spans="1:28" s="170" customFormat="1" ht="20.25">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79"/>
        <v/>
      </c>
      <c r="T1190" s="155" t="str">
        <f ca="1">IF(B1190="","",IF(ISERROR(MATCH($J1190,SorP!$B$1:$B$6226,0)),"",INDIRECT("'SorP'!$A$"&amp;MATCH($S1190&amp;$J1190,SorP!C:C,0))))</f>
        <v/>
      </c>
      <c r="U1190" s="168"/>
      <c r="V1190" s="169" t="e">
        <f>IF(C1190="",NA(),MATCH($B1190&amp;$C1190,'Smelter Look-up'!$J:$J,0))</f>
        <v>#N/A</v>
      </c>
      <c r="X1190" s="170">
        <f t="shared" ca="1" si="78"/>
        <v>0</v>
      </c>
      <c r="AB1190" s="314" t="str">
        <f t="shared" si="80"/>
        <v/>
      </c>
    </row>
    <row r="1191" spans="1:28" s="170" customFormat="1" ht="20.25">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79"/>
        <v/>
      </c>
      <c r="T1191" s="155" t="str">
        <f ca="1">IF(B1191="","",IF(ISERROR(MATCH($J1191,SorP!$B$1:$B$6226,0)),"",INDIRECT("'SorP'!$A$"&amp;MATCH($S1191&amp;$J1191,SorP!C:C,0))))</f>
        <v/>
      </c>
      <c r="U1191" s="168"/>
      <c r="V1191" s="169" t="e">
        <f>IF(C1191="",NA(),MATCH($B1191&amp;$C1191,'Smelter Look-up'!$J:$J,0))</f>
        <v>#N/A</v>
      </c>
      <c r="X1191" s="170">
        <f t="shared" ca="1" si="78"/>
        <v>0</v>
      </c>
      <c r="AB1191" s="314" t="str">
        <f t="shared" si="80"/>
        <v/>
      </c>
    </row>
    <row r="1192" spans="1:28" s="170" customFormat="1" ht="20.25">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79"/>
        <v/>
      </c>
      <c r="T1192" s="155" t="str">
        <f ca="1">IF(B1192="","",IF(ISERROR(MATCH($J1192,SorP!$B$1:$B$6226,0)),"",INDIRECT("'SorP'!$A$"&amp;MATCH($S1192&amp;$J1192,SorP!C:C,0))))</f>
        <v/>
      </c>
      <c r="U1192" s="168"/>
      <c r="V1192" s="169" t="e">
        <f>IF(C1192="",NA(),MATCH($B1192&amp;$C1192,'Smelter Look-up'!$J:$J,0))</f>
        <v>#N/A</v>
      </c>
      <c r="X1192" s="170">
        <f t="shared" ca="1" si="78"/>
        <v>0</v>
      </c>
      <c r="AB1192" s="314" t="str">
        <f t="shared" si="80"/>
        <v/>
      </c>
    </row>
    <row r="1193" spans="1:28" s="170" customFormat="1" ht="20.25">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79"/>
        <v/>
      </c>
      <c r="T1193" s="155" t="str">
        <f ca="1">IF(B1193="","",IF(ISERROR(MATCH($J1193,SorP!$B$1:$B$6226,0)),"",INDIRECT("'SorP'!$A$"&amp;MATCH($S1193&amp;$J1193,SorP!C:C,0))))</f>
        <v/>
      </c>
      <c r="U1193" s="168"/>
      <c r="V1193" s="169" t="e">
        <f>IF(C1193="",NA(),MATCH($B1193&amp;$C1193,'Smelter Look-up'!$J:$J,0))</f>
        <v>#N/A</v>
      </c>
      <c r="X1193" s="170">
        <f t="shared" ca="1" si="78"/>
        <v>0</v>
      </c>
      <c r="AB1193" s="314" t="str">
        <f t="shared" si="80"/>
        <v/>
      </c>
    </row>
    <row r="1194" spans="1:28" s="170" customFormat="1" ht="20.25">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79"/>
        <v/>
      </c>
      <c r="T1194" s="155" t="str">
        <f ca="1">IF(B1194="","",IF(ISERROR(MATCH($J1194,SorP!$B$1:$B$6226,0)),"",INDIRECT("'SorP'!$A$"&amp;MATCH($S1194&amp;$J1194,SorP!C:C,0))))</f>
        <v/>
      </c>
      <c r="U1194" s="168"/>
      <c r="V1194" s="169" t="e">
        <f>IF(C1194="",NA(),MATCH($B1194&amp;$C1194,'Smelter Look-up'!$J:$J,0))</f>
        <v>#N/A</v>
      </c>
      <c r="X1194" s="170">
        <f t="shared" ca="1" si="78"/>
        <v>0</v>
      </c>
      <c r="AB1194" s="314" t="str">
        <f t="shared" si="80"/>
        <v/>
      </c>
    </row>
    <row r="1195" spans="1:28" s="170" customFormat="1" ht="20.25">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79"/>
        <v/>
      </c>
      <c r="T1195" s="155" t="str">
        <f ca="1">IF(B1195="","",IF(ISERROR(MATCH($J1195,SorP!$B$1:$B$6226,0)),"",INDIRECT("'SorP'!$A$"&amp;MATCH($S1195&amp;$J1195,SorP!C:C,0))))</f>
        <v/>
      </c>
      <c r="U1195" s="168"/>
      <c r="V1195" s="169" t="e">
        <f>IF(C1195="",NA(),MATCH($B1195&amp;$C1195,'Smelter Look-up'!$J:$J,0))</f>
        <v>#N/A</v>
      </c>
      <c r="X1195" s="170">
        <f t="shared" ca="1" si="78"/>
        <v>0</v>
      </c>
      <c r="AB1195" s="314" t="str">
        <f t="shared" si="80"/>
        <v/>
      </c>
    </row>
    <row r="1196" spans="1:28" s="170" customFormat="1" ht="20.25">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79"/>
        <v/>
      </c>
      <c r="T1196" s="155" t="str">
        <f ca="1">IF(B1196="","",IF(ISERROR(MATCH($J1196,SorP!$B$1:$B$6226,0)),"",INDIRECT("'SorP'!$A$"&amp;MATCH($S1196&amp;$J1196,SorP!C:C,0))))</f>
        <v/>
      </c>
      <c r="U1196" s="168"/>
      <c r="V1196" s="169" t="e">
        <f>IF(C1196="",NA(),MATCH($B1196&amp;$C1196,'Smelter Look-up'!$J:$J,0))</f>
        <v>#N/A</v>
      </c>
      <c r="X1196" s="170">
        <f t="shared" ca="1" si="78"/>
        <v>0</v>
      </c>
      <c r="AB1196" s="314" t="str">
        <f t="shared" si="80"/>
        <v/>
      </c>
    </row>
    <row r="1197" spans="1:28" s="170" customFormat="1" ht="20.25">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79"/>
        <v/>
      </c>
      <c r="T1197" s="155" t="str">
        <f ca="1">IF(B1197="","",IF(ISERROR(MATCH($J1197,SorP!$B$1:$B$6226,0)),"",INDIRECT("'SorP'!$A$"&amp;MATCH($S1197&amp;$J1197,SorP!C:C,0))))</f>
        <v/>
      </c>
      <c r="U1197" s="168"/>
      <c r="V1197" s="169" t="e">
        <f>IF(C1197="",NA(),MATCH($B1197&amp;$C1197,'Smelter Look-up'!$J:$J,0))</f>
        <v>#N/A</v>
      </c>
      <c r="X1197" s="170">
        <f t="shared" ca="1" si="78"/>
        <v>0</v>
      </c>
      <c r="AB1197" s="314" t="str">
        <f t="shared" si="80"/>
        <v/>
      </c>
    </row>
    <row r="1198" spans="1:28" s="170" customFormat="1" ht="20.25">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79"/>
        <v/>
      </c>
      <c r="T1198" s="155" t="str">
        <f ca="1">IF(B1198="","",IF(ISERROR(MATCH($J1198,SorP!$B$1:$B$6226,0)),"",INDIRECT("'SorP'!$A$"&amp;MATCH($S1198&amp;$J1198,SorP!C:C,0))))</f>
        <v/>
      </c>
      <c r="U1198" s="168"/>
      <c r="V1198" s="169" t="e">
        <f>IF(C1198="",NA(),MATCH($B1198&amp;$C1198,'Smelter Look-up'!$J:$J,0))</f>
        <v>#N/A</v>
      </c>
      <c r="X1198" s="170">
        <f t="shared" ca="1" si="78"/>
        <v>0</v>
      </c>
      <c r="AB1198" s="314" t="str">
        <f t="shared" si="80"/>
        <v/>
      </c>
    </row>
    <row r="1199" spans="1:28" s="170" customFormat="1" ht="20.25">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79"/>
        <v/>
      </c>
      <c r="T1199" s="155" t="str">
        <f ca="1">IF(B1199="","",IF(ISERROR(MATCH($J1199,SorP!$B$1:$B$6226,0)),"",INDIRECT("'SorP'!$A$"&amp;MATCH($S1199&amp;$J1199,SorP!C:C,0))))</f>
        <v/>
      </c>
      <c r="U1199" s="168"/>
      <c r="V1199" s="169" t="e">
        <f>IF(C1199="",NA(),MATCH($B1199&amp;$C1199,'Smelter Look-up'!$J:$J,0))</f>
        <v>#N/A</v>
      </c>
      <c r="X1199" s="170">
        <f t="shared" ca="1" si="78"/>
        <v>0</v>
      </c>
      <c r="AB1199" s="314" t="str">
        <f t="shared" si="80"/>
        <v/>
      </c>
    </row>
    <row r="1200" spans="1:28" s="170" customFormat="1" ht="20.25">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79"/>
        <v/>
      </c>
      <c r="T1200" s="155" t="str">
        <f ca="1">IF(B1200="","",IF(ISERROR(MATCH($J1200,SorP!$B$1:$B$6226,0)),"",INDIRECT("'SorP'!$A$"&amp;MATCH($S1200&amp;$J1200,SorP!C:C,0))))</f>
        <v/>
      </c>
      <c r="U1200" s="168"/>
      <c r="V1200" s="169" t="e">
        <f>IF(C1200="",NA(),MATCH($B1200&amp;$C1200,'Smelter Look-up'!$J:$J,0))</f>
        <v>#N/A</v>
      </c>
      <c r="X1200" s="170">
        <f t="shared" ca="1" si="78"/>
        <v>0</v>
      </c>
      <c r="AB1200" s="314" t="str">
        <f t="shared" si="80"/>
        <v/>
      </c>
    </row>
    <row r="1201" spans="1:28" s="170" customFormat="1" ht="20.25">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79"/>
        <v/>
      </c>
      <c r="T1201" s="155" t="str">
        <f ca="1">IF(B1201="","",IF(ISERROR(MATCH($J1201,SorP!$B$1:$B$6226,0)),"",INDIRECT("'SorP'!$A$"&amp;MATCH($S1201&amp;$J1201,SorP!C:C,0))))</f>
        <v/>
      </c>
      <c r="U1201" s="168"/>
      <c r="V1201" s="169" t="e">
        <f>IF(C1201="",NA(),MATCH($B1201&amp;$C1201,'Smelter Look-up'!$J:$J,0))</f>
        <v>#N/A</v>
      </c>
      <c r="X1201" s="170">
        <f t="shared" ca="1" si="78"/>
        <v>0</v>
      </c>
      <c r="AB1201" s="314" t="str">
        <f t="shared" si="80"/>
        <v/>
      </c>
    </row>
    <row r="1202" spans="1:28" s="170" customFormat="1" ht="20.25">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79"/>
        <v/>
      </c>
      <c r="T1202" s="155" t="str">
        <f ca="1">IF(B1202="","",IF(ISERROR(MATCH($J1202,SorP!$B$1:$B$6226,0)),"",INDIRECT("'SorP'!$A$"&amp;MATCH($S1202&amp;$J1202,SorP!C:C,0))))</f>
        <v/>
      </c>
      <c r="U1202" s="168"/>
      <c r="V1202" s="169" t="e">
        <f>IF(C1202="",NA(),MATCH($B1202&amp;$C1202,'Smelter Look-up'!$J:$J,0))</f>
        <v>#N/A</v>
      </c>
      <c r="X1202" s="170">
        <f t="shared" ca="1" si="78"/>
        <v>0</v>
      </c>
      <c r="AB1202" s="314" t="str">
        <f t="shared" si="80"/>
        <v/>
      </c>
    </row>
    <row r="1203" spans="1:28" s="170" customFormat="1" ht="20.25">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79"/>
        <v/>
      </c>
      <c r="T1203" s="155" t="str">
        <f ca="1">IF(B1203="","",IF(ISERROR(MATCH($J1203,SorP!$B$1:$B$6226,0)),"",INDIRECT("'SorP'!$A$"&amp;MATCH($S1203&amp;$J1203,SorP!C:C,0))))</f>
        <v/>
      </c>
      <c r="U1203" s="168"/>
      <c r="V1203" s="169" t="e">
        <f>IF(C1203="",NA(),MATCH($B1203&amp;$C1203,'Smelter Look-up'!$J:$J,0))</f>
        <v>#N/A</v>
      </c>
      <c r="X1203" s="170">
        <f t="shared" ca="1" si="78"/>
        <v>0</v>
      </c>
      <c r="AB1203" s="314" t="str">
        <f t="shared" si="80"/>
        <v/>
      </c>
    </row>
    <row r="1204" spans="1:28" s="170" customFormat="1" ht="20.25">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79"/>
        <v/>
      </c>
      <c r="T1204" s="155" t="str">
        <f ca="1">IF(B1204="","",IF(ISERROR(MATCH($J1204,SorP!$B$1:$B$6226,0)),"",INDIRECT("'SorP'!$A$"&amp;MATCH($S1204&amp;$J1204,SorP!C:C,0))))</f>
        <v/>
      </c>
      <c r="U1204" s="168"/>
      <c r="V1204" s="169" t="e">
        <f>IF(C1204="",NA(),MATCH($B1204&amp;$C1204,'Smelter Look-up'!$J:$J,0))</f>
        <v>#N/A</v>
      </c>
      <c r="X1204" s="170">
        <f t="shared" ca="1" si="78"/>
        <v>0</v>
      </c>
      <c r="AB1204" s="314" t="str">
        <f t="shared" si="80"/>
        <v/>
      </c>
    </row>
    <row r="1205" spans="1:28" s="170" customFormat="1" ht="20.25">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79"/>
        <v/>
      </c>
      <c r="T1205" s="155" t="str">
        <f ca="1">IF(B1205="","",IF(ISERROR(MATCH($J1205,SorP!$B$1:$B$6226,0)),"",INDIRECT("'SorP'!$A$"&amp;MATCH($S1205&amp;$J1205,SorP!C:C,0))))</f>
        <v/>
      </c>
      <c r="U1205" s="168"/>
      <c r="V1205" s="169" t="e">
        <f>IF(C1205="",NA(),MATCH($B1205&amp;$C1205,'Smelter Look-up'!$J:$J,0))</f>
        <v>#N/A</v>
      </c>
      <c r="X1205" s="170">
        <f t="shared" ca="1" si="78"/>
        <v>0</v>
      </c>
      <c r="AB1205" s="314" t="str">
        <f t="shared" si="80"/>
        <v/>
      </c>
    </row>
    <row r="1206" spans="1:28" s="170" customFormat="1" ht="20.25">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79"/>
        <v/>
      </c>
      <c r="T1206" s="155" t="str">
        <f ca="1">IF(B1206="","",IF(ISERROR(MATCH($J1206,SorP!$B$1:$B$6226,0)),"",INDIRECT("'SorP'!$A$"&amp;MATCH($S1206&amp;$J1206,SorP!C:C,0))))</f>
        <v/>
      </c>
      <c r="U1206" s="168"/>
      <c r="V1206" s="169" t="e">
        <f>IF(C1206="",NA(),MATCH($B1206&amp;$C1206,'Smelter Look-up'!$J:$J,0))</f>
        <v>#N/A</v>
      </c>
      <c r="X1206" s="170">
        <f t="shared" ca="1" si="78"/>
        <v>0</v>
      </c>
      <c r="AB1206" s="314" t="str">
        <f t="shared" si="80"/>
        <v/>
      </c>
    </row>
    <row r="1207" spans="1:28" s="170" customFormat="1" ht="20.25">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79"/>
        <v/>
      </c>
      <c r="T1207" s="155" t="str">
        <f ca="1">IF(B1207="","",IF(ISERROR(MATCH($J1207,SorP!$B$1:$B$6226,0)),"",INDIRECT("'SorP'!$A$"&amp;MATCH($S1207&amp;$J1207,SorP!C:C,0))))</f>
        <v/>
      </c>
      <c r="U1207" s="168"/>
      <c r="V1207" s="169" t="e">
        <f>IF(C1207="",NA(),MATCH($B1207&amp;$C1207,'Smelter Look-up'!$J:$J,0))</f>
        <v>#N/A</v>
      </c>
      <c r="X1207" s="170">
        <f t="shared" ca="1" si="78"/>
        <v>0</v>
      </c>
      <c r="AB1207" s="314" t="str">
        <f t="shared" si="80"/>
        <v/>
      </c>
    </row>
    <row r="1208" spans="1:28" s="170" customFormat="1" ht="20.25">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79"/>
        <v/>
      </c>
      <c r="T1208" s="155" t="str">
        <f ca="1">IF(B1208="","",IF(ISERROR(MATCH($J1208,SorP!$B$1:$B$6226,0)),"",INDIRECT("'SorP'!$A$"&amp;MATCH($S1208&amp;$J1208,SorP!C:C,0))))</f>
        <v/>
      </c>
      <c r="U1208" s="168"/>
      <c r="V1208" s="169" t="e">
        <f>IF(C1208="",NA(),MATCH($B1208&amp;$C1208,'Smelter Look-up'!$J:$J,0))</f>
        <v>#N/A</v>
      </c>
      <c r="X1208" s="170">
        <f t="shared" ca="1" si="78"/>
        <v>0</v>
      </c>
      <c r="AB1208" s="314" t="str">
        <f t="shared" si="80"/>
        <v/>
      </c>
    </row>
    <row r="1209" spans="1:28" s="170" customFormat="1" ht="20.25">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79"/>
        <v/>
      </c>
      <c r="T1209" s="155" t="str">
        <f ca="1">IF(B1209="","",IF(ISERROR(MATCH($J1209,SorP!$B$1:$B$6226,0)),"",INDIRECT("'SorP'!$A$"&amp;MATCH($S1209&amp;$J1209,SorP!C:C,0))))</f>
        <v/>
      </c>
      <c r="U1209" s="168"/>
      <c r="V1209" s="169" t="e">
        <f>IF(C1209="",NA(),MATCH($B1209&amp;$C1209,'Smelter Look-up'!$J:$J,0))</f>
        <v>#N/A</v>
      </c>
      <c r="X1209" s="170">
        <f t="shared" ca="1" si="78"/>
        <v>0</v>
      </c>
      <c r="AB1209" s="314" t="str">
        <f t="shared" si="80"/>
        <v/>
      </c>
    </row>
    <row r="1210" spans="1:28" s="170" customFormat="1" ht="20.25">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79"/>
        <v/>
      </c>
      <c r="T1210" s="155" t="str">
        <f ca="1">IF(B1210="","",IF(ISERROR(MATCH($J1210,SorP!$B$1:$B$6226,0)),"",INDIRECT("'SorP'!$A$"&amp;MATCH($S1210&amp;$J1210,SorP!C:C,0))))</f>
        <v/>
      </c>
      <c r="U1210" s="168"/>
      <c r="V1210" s="169" t="e">
        <f>IF(C1210="",NA(),MATCH($B1210&amp;$C1210,'Smelter Look-up'!$J:$J,0))</f>
        <v>#N/A</v>
      </c>
      <c r="X1210" s="170">
        <f t="shared" ca="1" si="78"/>
        <v>0</v>
      </c>
      <c r="AB1210" s="314" t="str">
        <f t="shared" si="80"/>
        <v/>
      </c>
    </row>
    <row r="1211" spans="1:28" s="170" customFormat="1" ht="20.25">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79"/>
        <v/>
      </c>
      <c r="T1211" s="155" t="str">
        <f ca="1">IF(B1211="","",IF(ISERROR(MATCH($J1211,SorP!$B$1:$B$6226,0)),"",INDIRECT("'SorP'!$A$"&amp;MATCH($S1211&amp;$J1211,SorP!C:C,0))))</f>
        <v/>
      </c>
      <c r="U1211" s="168"/>
      <c r="V1211" s="169" t="e">
        <f>IF(C1211="",NA(),MATCH($B1211&amp;$C1211,'Smelter Look-up'!$J:$J,0))</f>
        <v>#N/A</v>
      </c>
      <c r="X1211" s="170">
        <f t="shared" ref="X1211:X1274" ca="1" si="81">IF(AND(C1211="Smelter not listed",OR(LEN(D1211)=0,LEN(E1211)=0)),1,0)</f>
        <v>0</v>
      </c>
      <c r="AB1211" s="314" t="str">
        <f t="shared" si="80"/>
        <v/>
      </c>
    </row>
    <row r="1212" spans="1:28" s="170" customFormat="1" ht="20.25">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ref="S1212:S1275" ca="1" si="82">IF(B1212="","",IF(ISERROR(MATCH($E1212,CL,0)),"Unknown",INDIRECT("'C'!$A$"&amp;MATCH($E1212,CL,0)+1)))</f>
        <v/>
      </c>
      <c r="T1212" s="155" t="str">
        <f ca="1">IF(B1212="","",IF(ISERROR(MATCH($J1212,SorP!$B$1:$B$6226,0)),"",INDIRECT("'SorP'!$A$"&amp;MATCH($S1212&amp;$J1212,SorP!C:C,0))))</f>
        <v/>
      </c>
      <c r="U1212" s="168"/>
      <c r="V1212" s="169" t="e">
        <f>IF(C1212="",NA(),MATCH($B1212&amp;$C1212,'Smelter Look-up'!$J:$J,0))</f>
        <v>#N/A</v>
      </c>
      <c r="X1212" s="170">
        <f t="shared" ca="1" si="81"/>
        <v>0</v>
      </c>
      <c r="AB1212" s="314" t="str">
        <f t="shared" si="80"/>
        <v/>
      </c>
    </row>
    <row r="1213" spans="1:28" s="170" customFormat="1" ht="20.25">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82"/>
        <v/>
      </c>
      <c r="T1213" s="155" t="str">
        <f ca="1">IF(B1213="","",IF(ISERROR(MATCH($J1213,SorP!$B$1:$B$6226,0)),"",INDIRECT("'SorP'!$A$"&amp;MATCH($S1213&amp;$J1213,SorP!C:C,0))))</f>
        <v/>
      </c>
      <c r="U1213" s="168"/>
      <c r="V1213" s="169" t="e">
        <f>IF(C1213="",NA(),MATCH($B1213&amp;$C1213,'Smelter Look-up'!$J:$J,0))</f>
        <v>#N/A</v>
      </c>
      <c r="X1213" s="170">
        <f t="shared" ca="1" si="81"/>
        <v>0</v>
      </c>
      <c r="AB1213" s="314" t="str">
        <f t="shared" si="80"/>
        <v/>
      </c>
    </row>
    <row r="1214" spans="1:28" s="170" customFormat="1" ht="20.25">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82"/>
        <v/>
      </c>
      <c r="T1214" s="155" t="str">
        <f ca="1">IF(B1214="","",IF(ISERROR(MATCH($J1214,SorP!$B$1:$B$6226,0)),"",INDIRECT("'SorP'!$A$"&amp;MATCH($S1214&amp;$J1214,SorP!C:C,0))))</f>
        <v/>
      </c>
      <c r="U1214" s="168"/>
      <c r="V1214" s="169" t="e">
        <f>IF(C1214="",NA(),MATCH($B1214&amp;$C1214,'Smelter Look-up'!$J:$J,0))</f>
        <v>#N/A</v>
      </c>
      <c r="X1214" s="170">
        <f t="shared" ca="1" si="81"/>
        <v>0</v>
      </c>
      <c r="AB1214" s="314" t="str">
        <f t="shared" si="80"/>
        <v/>
      </c>
    </row>
    <row r="1215" spans="1:28" s="170" customFormat="1" ht="20.25">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82"/>
        <v/>
      </c>
      <c r="T1215" s="155" t="str">
        <f ca="1">IF(B1215="","",IF(ISERROR(MATCH($J1215,SorP!$B$1:$B$6226,0)),"",INDIRECT("'SorP'!$A$"&amp;MATCH($S1215&amp;$J1215,SorP!C:C,0))))</f>
        <v/>
      </c>
      <c r="U1215" s="168"/>
      <c r="V1215" s="169" t="e">
        <f>IF(C1215="",NA(),MATCH($B1215&amp;$C1215,'Smelter Look-up'!$J:$J,0))</f>
        <v>#N/A</v>
      </c>
      <c r="X1215" s="170">
        <f t="shared" ca="1" si="81"/>
        <v>0</v>
      </c>
      <c r="AB1215" s="314" t="str">
        <f t="shared" si="80"/>
        <v/>
      </c>
    </row>
    <row r="1216" spans="1:28" s="170" customFormat="1" ht="20.25">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ca="1" si="82"/>
        <v/>
      </c>
      <c r="T1216" s="155" t="str">
        <f ca="1">IF(B1216="","",IF(ISERROR(MATCH($J1216,SorP!$B$1:$B$6226,0)),"",INDIRECT("'SorP'!$A$"&amp;MATCH($S1216&amp;$J1216,SorP!C:C,0))))</f>
        <v/>
      </c>
      <c r="U1216" s="168"/>
      <c r="V1216" s="169" t="e">
        <f>IF(C1216="",NA(),MATCH($B1216&amp;$C1216,'Smelter Look-up'!$J:$J,0))</f>
        <v>#N/A</v>
      </c>
      <c r="X1216" s="170">
        <f t="shared" ca="1" si="81"/>
        <v>0</v>
      </c>
      <c r="AB1216" s="314" t="str">
        <f t="shared" si="80"/>
        <v/>
      </c>
    </row>
    <row r="1217" spans="1:28" s="170" customFormat="1" ht="20.25">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82"/>
        <v/>
      </c>
      <c r="T1217" s="155" t="str">
        <f ca="1">IF(B1217="","",IF(ISERROR(MATCH($J1217,SorP!$B$1:$B$6226,0)),"",INDIRECT("'SorP'!$A$"&amp;MATCH($S1217&amp;$J1217,SorP!C:C,0))))</f>
        <v/>
      </c>
      <c r="U1217" s="168"/>
      <c r="V1217" s="169" t="e">
        <f>IF(C1217="",NA(),MATCH($B1217&amp;$C1217,'Smelter Look-up'!$J:$J,0))</f>
        <v>#N/A</v>
      </c>
      <c r="X1217" s="170">
        <f t="shared" ca="1" si="81"/>
        <v>0</v>
      </c>
      <c r="AB1217" s="314" t="str">
        <f t="shared" si="80"/>
        <v/>
      </c>
    </row>
    <row r="1218" spans="1:28" s="170" customFormat="1" ht="20.25">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82"/>
        <v/>
      </c>
      <c r="T1218" s="155" t="str">
        <f ca="1">IF(B1218="","",IF(ISERROR(MATCH($J1218,SorP!$B$1:$B$6226,0)),"",INDIRECT("'SorP'!$A$"&amp;MATCH($S1218&amp;$J1218,SorP!C:C,0))))</f>
        <v/>
      </c>
      <c r="U1218" s="168"/>
      <c r="V1218" s="169" t="e">
        <f>IF(C1218="",NA(),MATCH($B1218&amp;$C1218,'Smelter Look-up'!$J:$J,0))</f>
        <v>#N/A</v>
      </c>
      <c r="X1218" s="170">
        <f t="shared" ca="1" si="81"/>
        <v>0</v>
      </c>
      <c r="AB1218" s="314" t="str">
        <f t="shared" ref="AB1218:AB1281" si="83">IF(C1218="","",B1218)</f>
        <v/>
      </c>
    </row>
    <row r="1219" spans="1:28" s="170" customFormat="1" ht="20.25">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82"/>
        <v/>
      </c>
      <c r="T1219" s="155" t="str">
        <f ca="1">IF(B1219="","",IF(ISERROR(MATCH($J1219,SorP!$B$1:$B$6226,0)),"",INDIRECT("'SorP'!$A$"&amp;MATCH($S1219&amp;$J1219,SorP!C:C,0))))</f>
        <v/>
      </c>
      <c r="U1219" s="168"/>
      <c r="V1219" s="169" t="e">
        <f>IF(C1219="",NA(),MATCH($B1219&amp;$C1219,'Smelter Look-up'!$J:$J,0))</f>
        <v>#N/A</v>
      </c>
      <c r="X1219" s="170">
        <f t="shared" ca="1" si="81"/>
        <v>0</v>
      </c>
      <c r="AB1219" s="314" t="str">
        <f t="shared" si="83"/>
        <v/>
      </c>
    </row>
    <row r="1220" spans="1:28" s="170" customFormat="1" ht="20.25">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82"/>
        <v/>
      </c>
      <c r="T1220" s="155" t="str">
        <f ca="1">IF(B1220="","",IF(ISERROR(MATCH($J1220,SorP!$B$1:$B$6226,0)),"",INDIRECT("'SorP'!$A$"&amp;MATCH($S1220&amp;$J1220,SorP!C:C,0))))</f>
        <v/>
      </c>
      <c r="U1220" s="168"/>
      <c r="V1220" s="169" t="e">
        <f>IF(C1220="",NA(),MATCH($B1220&amp;$C1220,'Smelter Look-up'!$J:$J,0))</f>
        <v>#N/A</v>
      </c>
      <c r="X1220" s="170">
        <f t="shared" ca="1" si="81"/>
        <v>0</v>
      </c>
      <c r="AB1220" s="314" t="str">
        <f t="shared" si="83"/>
        <v/>
      </c>
    </row>
    <row r="1221" spans="1:28" s="170" customFormat="1" ht="20.25">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82"/>
        <v/>
      </c>
      <c r="T1221" s="155" t="str">
        <f ca="1">IF(B1221="","",IF(ISERROR(MATCH($J1221,SorP!$B$1:$B$6226,0)),"",INDIRECT("'SorP'!$A$"&amp;MATCH($S1221&amp;$J1221,SorP!C:C,0))))</f>
        <v/>
      </c>
      <c r="U1221" s="168"/>
      <c r="V1221" s="169" t="e">
        <f>IF(C1221="",NA(),MATCH($B1221&amp;$C1221,'Smelter Look-up'!$J:$J,0))</f>
        <v>#N/A</v>
      </c>
      <c r="X1221" s="170">
        <f t="shared" ca="1" si="81"/>
        <v>0</v>
      </c>
      <c r="AB1221" s="314" t="str">
        <f t="shared" si="83"/>
        <v/>
      </c>
    </row>
    <row r="1222" spans="1:28" s="170" customFormat="1" ht="20.25">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82"/>
        <v/>
      </c>
      <c r="T1222" s="155" t="str">
        <f ca="1">IF(B1222="","",IF(ISERROR(MATCH($J1222,SorP!$B$1:$B$6226,0)),"",INDIRECT("'SorP'!$A$"&amp;MATCH($S1222&amp;$J1222,SorP!C:C,0))))</f>
        <v/>
      </c>
      <c r="U1222" s="168"/>
      <c r="V1222" s="169" t="e">
        <f>IF(C1222="",NA(),MATCH($B1222&amp;$C1222,'Smelter Look-up'!$J:$J,0))</f>
        <v>#N/A</v>
      </c>
      <c r="X1222" s="170">
        <f t="shared" ca="1" si="81"/>
        <v>0</v>
      </c>
      <c r="AB1222" s="314" t="str">
        <f t="shared" si="83"/>
        <v/>
      </c>
    </row>
    <row r="1223" spans="1:28" s="170" customFormat="1" ht="20.25">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82"/>
        <v/>
      </c>
      <c r="T1223" s="155" t="str">
        <f ca="1">IF(B1223="","",IF(ISERROR(MATCH($J1223,SorP!$B$1:$B$6226,0)),"",INDIRECT("'SorP'!$A$"&amp;MATCH($S1223&amp;$J1223,SorP!C:C,0))))</f>
        <v/>
      </c>
      <c r="U1223" s="168"/>
      <c r="V1223" s="169" t="e">
        <f>IF(C1223="",NA(),MATCH($B1223&amp;$C1223,'Smelter Look-up'!$J:$J,0))</f>
        <v>#N/A</v>
      </c>
      <c r="X1223" s="170">
        <f t="shared" ca="1" si="81"/>
        <v>0</v>
      </c>
      <c r="AB1223" s="314" t="str">
        <f t="shared" si="83"/>
        <v/>
      </c>
    </row>
    <row r="1224" spans="1:28" s="170" customFormat="1" ht="20.25">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82"/>
        <v/>
      </c>
      <c r="T1224" s="155" t="str">
        <f ca="1">IF(B1224="","",IF(ISERROR(MATCH($J1224,SorP!$B$1:$B$6226,0)),"",INDIRECT("'SorP'!$A$"&amp;MATCH($S1224&amp;$J1224,SorP!C:C,0))))</f>
        <v/>
      </c>
      <c r="U1224" s="168"/>
      <c r="V1224" s="169" t="e">
        <f>IF(C1224="",NA(),MATCH($B1224&amp;$C1224,'Smelter Look-up'!$J:$J,0))</f>
        <v>#N/A</v>
      </c>
      <c r="X1224" s="170">
        <f t="shared" ca="1" si="81"/>
        <v>0</v>
      </c>
      <c r="AB1224" s="314" t="str">
        <f t="shared" si="83"/>
        <v/>
      </c>
    </row>
    <row r="1225" spans="1:28" s="170" customFormat="1" ht="20.25">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82"/>
        <v/>
      </c>
      <c r="T1225" s="155" t="str">
        <f ca="1">IF(B1225="","",IF(ISERROR(MATCH($J1225,SorP!$B$1:$B$6226,0)),"",INDIRECT("'SorP'!$A$"&amp;MATCH($S1225&amp;$J1225,SorP!C:C,0))))</f>
        <v/>
      </c>
      <c r="U1225" s="168"/>
      <c r="V1225" s="169" t="e">
        <f>IF(C1225="",NA(),MATCH($B1225&amp;$C1225,'Smelter Look-up'!$J:$J,0))</f>
        <v>#N/A</v>
      </c>
      <c r="X1225" s="170">
        <f t="shared" ca="1" si="81"/>
        <v>0</v>
      </c>
      <c r="AB1225" s="314" t="str">
        <f t="shared" si="83"/>
        <v/>
      </c>
    </row>
    <row r="1226" spans="1:28" s="170" customFormat="1" ht="20.25">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82"/>
        <v/>
      </c>
      <c r="T1226" s="155" t="str">
        <f ca="1">IF(B1226="","",IF(ISERROR(MATCH($J1226,SorP!$B$1:$B$6226,0)),"",INDIRECT("'SorP'!$A$"&amp;MATCH($S1226&amp;$J1226,SorP!C:C,0))))</f>
        <v/>
      </c>
      <c r="U1226" s="168"/>
      <c r="V1226" s="169" t="e">
        <f>IF(C1226="",NA(),MATCH($B1226&amp;$C1226,'Smelter Look-up'!$J:$J,0))</f>
        <v>#N/A</v>
      </c>
      <c r="X1226" s="170">
        <f t="shared" ca="1" si="81"/>
        <v>0</v>
      </c>
      <c r="AB1226" s="314" t="str">
        <f t="shared" si="83"/>
        <v/>
      </c>
    </row>
    <row r="1227" spans="1:28" s="170" customFormat="1" ht="20.25">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82"/>
        <v/>
      </c>
      <c r="T1227" s="155" t="str">
        <f ca="1">IF(B1227="","",IF(ISERROR(MATCH($J1227,SorP!$B$1:$B$6226,0)),"",INDIRECT("'SorP'!$A$"&amp;MATCH($S1227&amp;$J1227,SorP!C:C,0))))</f>
        <v/>
      </c>
      <c r="U1227" s="168"/>
      <c r="V1227" s="169" t="e">
        <f>IF(C1227="",NA(),MATCH($B1227&amp;$C1227,'Smelter Look-up'!$J:$J,0))</f>
        <v>#N/A</v>
      </c>
      <c r="X1227" s="170">
        <f t="shared" ca="1" si="81"/>
        <v>0</v>
      </c>
      <c r="AB1227" s="314" t="str">
        <f t="shared" si="83"/>
        <v/>
      </c>
    </row>
    <row r="1228" spans="1:28" s="170" customFormat="1" ht="20.25">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82"/>
        <v/>
      </c>
      <c r="T1228" s="155" t="str">
        <f ca="1">IF(B1228="","",IF(ISERROR(MATCH($J1228,SorP!$B$1:$B$6226,0)),"",INDIRECT("'SorP'!$A$"&amp;MATCH($S1228&amp;$J1228,SorP!C:C,0))))</f>
        <v/>
      </c>
      <c r="U1228" s="168"/>
      <c r="V1228" s="169" t="e">
        <f>IF(C1228="",NA(),MATCH($B1228&amp;$C1228,'Smelter Look-up'!$J:$J,0))</f>
        <v>#N/A</v>
      </c>
      <c r="X1228" s="170">
        <f t="shared" ca="1" si="81"/>
        <v>0</v>
      </c>
      <c r="AB1228" s="314" t="str">
        <f t="shared" si="83"/>
        <v/>
      </c>
    </row>
    <row r="1229" spans="1:28" s="170" customFormat="1" ht="20.25">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82"/>
        <v/>
      </c>
      <c r="T1229" s="155" t="str">
        <f ca="1">IF(B1229="","",IF(ISERROR(MATCH($J1229,SorP!$B$1:$B$6226,0)),"",INDIRECT("'SorP'!$A$"&amp;MATCH($S1229&amp;$J1229,SorP!C:C,0))))</f>
        <v/>
      </c>
      <c r="U1229" s="168"/>
      <c r="V1229" s="169" t="e">
        <f>IF(C1229="",NA(),MATCH($B1229&amp;$C1229,'Smelter Look-up'!$J:$J,0))</f>
        <v>#N/A</v>
      </c>
      <c r="X1229" s="170">
        <f t="shared" ca="1" si="81"/>
        <v>0</v>
      </c>
      <c r="AB1229" s="314" t="str">
        <f t="shared" si="83"/>
        <v/>
      </c>
    </row>
    <row r="1230" spans="1:28" s="170" customFormat="1" ht="20.25">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82"/>
        <v/>
      </c>
      <c r="T1230" s="155" t="str">
        <f ca="1">IF(B1230="","",IF(ISERROR(MATCH($J1230,SorP!$B$1:$B$6226,0)),"",INDIRECT("'SorP'!$A$"&amp;MATCH($S1230&amp;$J1230,SorP!C:C,0))))</f>
        <v/>
      </c>
      <c r="U1230" s="168"/>
      <c r="V1230" s="169" t="e">
        <f>IF(C1230="",NA(),MATCH($B1230&amp;$C1230,'Smelter Look-up'!$J:$J,0))</f>
        <v>#N/A</v>
      </c>
      <c r="X1230" s="170">
        <f t="shared" ca="1" si="81"/>
        <v>0</v>
      </c>
      <c r="AB1230" s="314" t="str">
        <f t="shared" si="83"/>
        <v/>
      </c>
    </row>
    <row r="1231" spans="1:28" s="170" customFormat="1" ht="20.25">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82"/>
        <v/>
      </c>
      <c r="T1231" s="155" t="str">
        <f ca="1">IF(B1231="","",IF(ISERROR(MATCH($J1231,SorP!$B$1:$B$6226,0)),"",INDIRECT("'SorP'!$A$"&amp;MATCH($S1231&amp;$J1231,SorP!C:C,0))))</f>
        <v/>
      </c>
      <c r="U1231" s="168"/>
      <c r="V1231" s="169" t="e">
        <f>IF(C1231="",NA(),MATCH($B1231&amp;$C1231,'Smelter Look-up'!$J:$J,0))</f>
        <v>#N/A</v>
      </c>
      <c r="X1231" s="170">
        <f t="shared" ca="1" si="81"/>
        <v>0</v>
      </c>
      <c r="AB1231" s="314" t="str">
        <f t="shared" si="83"/>
        <v/>
      </c>
    </row>
    <row r="1232" spans="1:28" s="170" customFormat="1" ht="20.25">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82"/>
        <v/>
      </c>
      <c r="T1232" s="155" t="str">
        <f ca="1">IF(B1232="","",IF(ISERROR(MATCH($J1232,SorP!$B$1:$B$6226,0)),"",INDIRECT("'SorP'!$A$"&amp;MATCH($S1232&amp;$J1232,SorP!C:C,0))))</f>
        <v/>
      </c>
      <c r="U1232" s="168"/>
      <c r="V1232" s="169" t="e">
        <f>IF(C1232="",NA(),MATCH($B1232&amp;$C1232,'Smelter Look-up'!$J:$J,0))</f>
        <v>#N/A</v>
      </c>
      <c r="X1232" s="170">
        <f t="shared" ca="1" si="81"/>
        <v>0</v>
      </c>
      <c r="AB1232" s="314" t="str">
        <f t="shared" si="83"/>
        <v/>
      </c>
    </row>
    <row r="1233" spans="1:28" s="170" customFormat="1" ht="20.25">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82"/>
        <v/>
      </c>
      <c r="T1233" s="155" t="str">
        <f ca="1">IF(B1233="","",IF(ISERROR(MATCH($J1233,SorP!$B$1:$B$6226,0)),"",INDIRECT("'SorP'!$A$"&amp;MATCH($S1233&amp;$J1233,SorP!C:C,0))))</f>
        <v/>
      </c>
      <c r="U1233" s="168"/>
      <c r="V1233" s="169" t="e">
        <f>IF(C1233="",NA(),MATCH($B1233&amp;$C1233,'Smelter Look-up'!$J:$J,0))</f>
        <v>#N/A</v>
      </c>
      <c r="X1233" s="170">
        <f t="shared" ca="1" si="81"/>
        <v>0</v>
      </c>
      <c r="AB1233" s="314" t="str">
        <f t="shared" si="83"/>
        <v/>
      </c>
    </row>
    <row r="1234" spans="1:28" s="170" customFormat="1" ht="20.25">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82"/>
        <v/>
      </c>
      <c r="T1234" s="155" t="str">
        <f ca="1">IF(B1234="","",IF(ISERROR(MATCH($J1234,SorP!$B$1:$B$6226,0)),"",INDIRECT("'SorP'!$A$"&amp;MATCH($S1234&amp;$J1234,SorP!C:C,0))))</f>
        <v/>
      </c>
      <c r="U1234" s="168"/>
      <c r="V1234" s="169" t="e">
        <f>IF(C1234="",NA(),MATCH($B1234&amp;$C1234,'Smelter Look-up'!$J:$J,0))</f>
        <v>#N/A</v>
      </c>
      <c r="X1234" s="170">
        <f t="shared" ca="1" si="81"/>
        <v>0</v>
      </c>
      <c r="AB1234" s="314" t="str">
        <f t="shared" si="83"/>
        <v/>
      </c>
    </row>
    <row r="1235" spans="1:28" s="170" customFormat="1" ht="20.25">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82"/>
        <v/>
      </c>
      <c r="T1235" s="155" t="str">
        <f ca="1">IF(B1235="","",IF(ISERROR(MATCH($J1235,SorP!$B$1:$B$6226,0)),"",INDIRECT("'SorP'!$A$"&amp;MATCH($S1235&amp;$J1235,SorP!C:C,0))))</f>
        <v/>
      </c>
      <c r="U1235" s="168"/>
      <c r="V1235" s="169" t="e">
        <f>IF(C1235="",NA(),MATCH($B1235&amp;$C1235,'Smelter Look-up'!$J:$J,0))</f>
        <v>#N/A</v>
      </c>
      <c r="X1235" s="170">
        <f t="shared" ca="1" si="81"/>
        <v>0</v>
      </c>
      <c r="AB1235" s="314" t="str">
        <f t="shared" si="83"/>
        <v/>
      </c>
    </row>
    <row r="1236" spans="1:28" s="170" customFormat="1" ht="20.25">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82"/>
        <v/>
      </c>
      <c r="T1236" s="155" t="str">
        <f ca="1">IF(B1236="","",IF(ISERROR(MATCH($J1236,SorP!$B$1:$B$6226,0)),"",INDIRECT("'SorP'!$A$"&amp;MATCH($S1236&amp;$J1236,SorP!C:C,0))))</f>
        <v/>
      </c>
      <c r="U1236" s="168"/>
      <c r="V1236" s="169" t="e">
        <f>IF(C1236="",NA(),MATCH($B1236&amp;$C1236,'Smelter Look-up'!$J:$J,0))</f>
        <v>#N/A</v>
      </c>
      <c r="X1236" s="170">
        <f t="shared" ca="1" si="81"/>
        <v>0</v>
      </c>
      <c r="AB1236" s="314" t="str">
        <f t="shared" si="83"/>
        <v/>
      </c>
    </row>
    <row r="1237" spans="1:28" s="170" customFormat="1" ht="20.25">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82"/>
        <v/>
      </c>
      <c r="T1237" s="155" t="str">
        <f ca="1">IF(B1237="","",IF(ISERROR(MATCH($J1237,SorP!$B$1:$B$6226,0)),"",INDIRECT("'SorP'!$A$"&amp;MATCH($S1237&amp;$J1237,SorP!C:C,0))))</f>
        <v/>
      </c>
      <c r="U1237" s="168"/>
      <c r="V1237" s="169" t="e">
        <f>IF(C1237="",NA(),MATCH($B1237&amp;$C1237,'Smelter Look-up'!$J:$J,0))</f>
        <v>#N/A</v>
      </c>
      <c r="X1237" s="170">
        <f t="shared" ca="1" si="81"/>
        <v>0</v>
      </c>
      <c r="AB1237" s="314" t="str">
        <f t="shared" si="83"/>
        <v/>
      </c>
    </row>
    <row r="1238" spans="1:28" s="170" customFormat="1" ht="20.25">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82"/>
        <v/>
      </c>
      <c r="T1238" s="155" t="str">
        <f ca="1">IF(B1238="","",IF(ISERROR(MATCH($J1238,SorP!$B$1:$B$6226,0)),"",INDIRECT("'SorP'!$A$"&amp;MATCH($S1238&amp;$J1238,SorP!C:C,0))))</f>
        <v/>
      </c>
      <c r="U1238" s="168"/>
      <c r="V1238" s="169" t="e">
        <f>IF(C1238="",NA(),MATCH($B1238&amp;$C1238,'Smelter Look-up'!$J:$J,0))</f>
        <v>#N/A</v>
      </c>
      <c r="X1238" s="170">
        <f t="shared" ca="1" si="81"/>
        <v>0</v>
      </c>
      <c r="AB1238" s="314" t="str">
        <f t="shared" si="83"/>
        <v/>
      </c>
    </row>
    <row r="1239" spans="1:28" s="170" customFormat="1" ht="20.25">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82"/>
        <v/>
      </c>
      <c r="T1239" s="155" t="str">
        <f ca="1">IF(B1239="","",IF(ISERROR(MATCH($J1239,SorP!$B$1:$B$6226,0)),"",INDIRECT("'SorP'!$A$"&amp;MATCH($S1239&amp;$J1239,SorP!C:C,0))))</f>
        <v/>
      </c>
      <c r="U1239" s="168"/>
      <c r="V1239" s="169" t="e">
        <f>IF(C1239="",NA(),MATCH($B1239&amp;$C1239,'Smelter Look-up'!$J:$J,0))</f>
        <v>#N/A</v>
      </c>
      <c r="X1239" s="170">
        <f t="shared" ca="1" si="81"/>
        <v>0</v>
      </c>
      <c r="AB1239" s="314" t="str">
        <f t="shared" si="83"/>
        <v/>
      </c>
    </row>
    <row r="1240" spans="1:28" s="170" customFormat="1" ht="20.25">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82"/>
        <v/>
      </c>
      <c r="T1240" s="155" t="str">
        <f ca="1">IF(B1240="","",IF(ISERROR(MATCH($J1240,SorP!$B$1:$B$6226,0)),"",INDIRECT("'SorP'!$A$"&amp;MATCH($S1240&amp;$J1240,SorP!C:C,0))))</f>
        <v/>
      </c>
      <c r="U1240" s="168"/>
      <c r="V1240" s="169" t="e">
        <f>IF(C1240="",NA(),MATCH($B1240&amp;$C1240,'Smelter Look-up'!$J:$J,0))</f>
        <v>#N/A</v>
      </c>
      <c r="X1240" s="170">
        <f t="shared" ca="1" si="81"/>
        <v>0</v>
      </c>
      <c r="AB1240" s="314" t="str">
        <f t="shared" si="83"/>
        <v/>
      </c>
    </row>
    <row r="1241" spans="1:28" s="170" customFormat="1" ht="20.25">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82"/>
        <v/>
      </c>
      <c r="T1241" s="155" t="str">
        <f ca="1">IF(B1241="","",IF(ISERROR(MATCH($J1241,SorP!$B$1:$B$6226,0)),"",INDIRECT("'SorP'!$A$"&amp;MATCH($S1241&amp;$J1241,SorP!C:C,0))))</f>
        <v/>
      </c>
      <c r="U1241" s="168"/>
      <c r="V1241" s="169" t="e">
        <f>IF(C1241="",NA(),MATCH($B1241&amp;$C1241,'Smelter Look-up'!$J:$J,0))</f>
        <v>#N/A</v>
      </c>
      <c r="X1241" s="170">
        <f t="shared" ca="1" si="81"/>
        <v>0</v>
      </c>
      <c r="AB1241" s="314" t="str">
        <f t="shared" si="83"/>
        <v/>
      </c>
    </row>
    <row r="1242" spans="1:28" s="170" customFormat="1" ht="20.25">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82"/>
        <v/>
      </c>
      <c r="T1242" s="155" t="str">
        <f ca="1">IF(B1242="","",IF(ISERROR(MATCH($J1242,SorP!$B$1:$B$6226,0)),"",INDIRECT("'SorP'!$A$"&amp;MATCH($S1242&amp;$J1242,SorP!C:C,0))))</f>
        <v/>
      </c>
      <c r="U1242" s="168"/>
      <c r="V1242" s="169" t="e">
        <f>IF(C1242="",NA(),MATCH($B1242&amp;$C1242,'Smelter Look-up'!$J:$J,0))</f>
        <v>#N/A</v>
      </c>
      <c r="X1242" s="170">
        <f t="shared" ca="1" si="81"/>
        <v>0</v>
      </c>
      <c r="AB1242" s="314" t="str">
        <f t="shared" si="83"/>
        <v/>
      </c>
    </row>
    <row r="1243" spans="1:28" s="170" customFormat="1" ht="20.25">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82"/>
        <v/>
      </c>
      <c r="T1243" s="155" t="str">
        <f ca="1">IF(B1243="","",IF(ISERROR(MATCH($J1243,SorP!$B$1:$B$6226,0)),"",INDIRECT("'SorP'!$A$"&amp;MATCH($S1243&amp;$J1243,SorP!C:C,0))))</f>
        <v/>
      </c>
      <c r="U1243" s="168"/>
      <c r="V1243" s="169" t="e">
        <f>IF(C1243="",NA(),MATCH($B1243&amp;$C1243,'Smelter Look-up'!$J:$J,0))</f>
        <v>#N/A</v>
      </c>
      <c r="X1243" s="170">
        <f t="shared" ca="1" si="81"/>
        <v>0</v>
      </c>
      <c r="AB1243" s="314" t="str">
        <f t="shared" si="83"/>
        <v/>
      </c>
    </row>
    <row r="1244" spans="1:28" s="170" customFormat="1" ht="20.25">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82"/>
        <v/>
      </c>
      <c r="T1244" s="155" t="str">
        <f ca="1">IF(B1244="","",IF(ISERROR(MATCH($J1244,SorP!$B$1:$B$6226,0)),"",INDIRECT("'SorP'!$A$"&amp;MATCH($S1244&amp;$J1244,SorP!C:C,0))))</f>
        <v/>
      </c>
      <c r="U1244" s="168"/>
      <c r="V1244" s="169" t="e">
        <f>IF(C1244="",NA(),MATCH($B1244&amp;$C1244,'Smelter Look-up'!$J:$J,0))</f>
        <v>#N/A</v>
      </c>
      <c r="X1244" s="170">
        <f t="shared" ca="1" si="81"/>
        <v>0</v>
      </c>
      <c r="AB1244" s="314" t="str">
        <f t="shared" si="83"/>
        <v/>
      </c>
    </row>
    <row r="1245" spans="1:28" s="170" customFormat="1" ht="20.25">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82"/>
        <v/>
      </c>
      <c r="T1245" s="155" t="str">
        <f ca="1">IF(B1245="","",IF(ISERROR(MATCH($J1245,SorP!$B$1:$B$6226,0)),"",INDIRECT("'SorP'!$A$"&amp;MATCH($S1245&amp;$J1245,SorP!C:C,0))))</f>
        <v/>
      </c>
      <c r="U1245" s="168"/>
      <c r="V1245" s="169" t="e">
        <f>IF(C1245="",NA(),MATCH($B1245&amp;$C1245,'Smelter Look-up'!$J:$J,0))</f>
        <v>#N/A</v>
      </c>
      <c r="X1245" s="170">
        <f t="shared" ca="1" si="81"/>
        <v>0</v>
      </c>
      <c r="AB1245" s="314" t="str">
        <f t="shared" si="83"/>
        <v/>
      </c>
    </row>
    <row r="1246" spans="1:28" s="170" customFormat="1" ht="20.25">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82"/>
        <v/>
      </c>
      <c r="T1246" s="155" t="str">
        <f ca="1">IF(B1246="","",IF(ISERROR(MATCH($J1246,SorP!$B$1:$B$6226,0)),"",INDIRECT("'SorP'!$A$"&amp;MATCH($S1246&amp;$J1246,SorP!C:C,0))))</f>
        <v/>
      </c>
      <c r="U1246" s="168"/>
      <c r="V1246" s="169" t="e">
        <f>IF(C1246="",NA(),MATCH($B1246&amp;$C1246,'Smelter Look-up'!$J:$J,0))</f>
        <v>#N/A</v>
      </c>
      <c r="X1246" s="170">
        <f t="shared" ca="1" si="81"/>
        <v>0</v>
      </c>
      <c r="AB1246" s="314" t="str">
        <f t="shared" si="83"/>
        <v/>
      </c>
    </row>
    <row r="1247" spans="1:28" s="170" customFormat="1" ht="20.25">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82"/>
        <v/>
      </c>
      <c r="T1247" s="155" t="str">
        <f ca="1">IF(B1247="","",IF(ISERROR(MATCH($J1247,SorP!$B$1:$B$6226,0)),"",INDIRECT("'SorP'!$A$"&amp;MATCH($S1247&amp;$J1247,SorP!C:C,0))))</f>
        <v/>
      </c>
      <c r="U1247" s="168"/>
      <c r="V1247" s="169" t="e">
        <f>IF(C1247="",NA(),MATCH($B1247&amp;$C1247,'Smelter Look-up'!$J:$J,0))</f>
        <v>#N/A</v>
      </c>
      <c r="X1247" s="170">
        <f t="shared" ca="1" si="81"/>
        <v>0</v>
      </c>
      <c r="AB1247" s="314" t="str">
        <f t="shared" si="83"/>
        <v/>
      </c>
    </row>
    <row r="1248" spans="1:28" s="170" customFormat="1" ht="20.25">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82"/>
        <v/>
      </c>
      <c r="T1248" s="155" t="str">
        <f ca="1">IF(B1248="","",IF(ISERROR(MATCH($J1248,SorP!$B$1:$B$6226,0)),"",INDIRECT("'SorP'!$A$"&amp;MATCH($S1248&amp;$J1248,SorP!C:C,0))))</f>
        <v/>
      </c>
      <c r="U1248" s="168"/>
      <c r="V1248" s="169" t="e">
        <f>IF(C1248="",NA(),MATCH($B1248&amp;$C1248,'Smelter Look-up'!$J:$J,0))</f>
        <v>#N/A</v>
      </c>
      <c r="X1248" s="170">
        <f t="shared" ca="1" si="81"/>
        <v>0</v>
      </c>
      <c r="AB1248" s="314" t="str">
        <f t="shared" si="83"/>
        <v/>
      </c>
    </row>
    <row r="1249" spans="1:28" s="170" customFormat="1" ht="20.25">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82"/>
        <v/>
      </c>
      <c r="T1249" s="155" t="str">
        <f ca="1">IF(B1249="","",IF(ISERROR(MATCH($J1249,SorP!$B$1:$B$6226,0)),"",INDIRECT("'SorP'!$A$"&amp;MATCH($S1249&amp;$J1249,SorP!C:C,0))))</f>
        <v/>
      </c>
      <c r="U1249" s="168"/>
      <c r="V1249" s="169" t="e">
        <f>IF(C1249="",NA(),MATCH($B1249&amp;$C1249,'Smelter Look-up'!$J:$J,0))</f>
        <v>#N/A</v>
      </c>
      <c r="X1249" s="170">
        <f t="shared" ca="1" si="81"/>
        <v>0</v>
      </c>
      <c r="AB1249" s="314" t="str">
        <f t="shared" si="83"/>
        <v/>
      </c>
    </row>
    <row r="1250" spans="1:28" s="170" customFormat="1" ht="20.25">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82"/>
        <v/>
      </c>
      <c r="T1250" s="155" t="str">
        <f ca="1">IF(B1250="","",IF(ISERROR(MATCH($J1250,SorP!$B$1:$B$6226,0)),"",INDIRECT("'SorP'!$A$"&amp;MATCH($S1250&amp;$J1250,SorP!C:C,0))))</f>
        <v/>
      </c>
      <c r="U1250" s="168"/>
      <c r="V1250" s="169" t="e">
        <f>IF(C1250="",NA(),MATCH($B1250&amp;$C1250,'Smelter Look-up'!$J:$J,0))</f>
        <v>#N/A</v>
      </c>
      <c r="X1250" s="170">
        <f t="shared" ca="1" si="81"/>
        <v>0</v>
      </c>
      <c r="AB1250" s="314" t="str">
        <f t="shared" si="83"/>
        <v/>
      </c>
    </row>
    <row r="1251" spans="1:28" s="170" customFormat="1" ht="20.25">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82"/>
        <v/>
      </c>
      <c r="T1251" s="155" t="str">
        <f ca="1">IF(B1251="","",IF(ISERROR(MATCH($J1251,SorP!$B$1:$B$6226,0)),"",INDIRECT("'SorP'!$A$"&amp;MATCH($S1251&amp;$J1251,SorP!C:C,0))))</f>
        <v/>
      </c>
      <c r="U1251" s="168"/>
      <c r="V1251" s="169" t="e">
        <f>IF(C1251="",NA(),MATCH($B1251&amp;$C1251,'Smelter Look-up'!$J:$J,0))</f>
        <v>#N/A</v>
      </c>
      <c r="X1251" s="170">
        <f t="shared" ca="1" si="81"/>
        <v>0</v>
      </c>
      <c r="AB1251" s="314" t="str">
        <f t="shared" si="83"/>
        <v/>
      </c>
    </row>
    <row r="1252" spans="1:28" s="170" customFormat="1" ht="20.25">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82"/>
        <v/>
      </c>
      <c r="T1252" s="155" t="str">
        <f ca="1">IF(B1252="","",IF(ISERROR(MATCH($J1252,SorP!$B$1:$B$6226,0)),"",INDIRECT("'SorP'!$A$"&amp;MATCH($S1252&amp;$J1252,SorP!C:C,0))))</f>
        <v/>
      </c>
      <c r="U1252" s="168"/>
      <c r="V1252" s="169" t="e">
        <f>IF(C1252="",NA(),MATCH($B1252&amp;$C1252,'Smelter Look-up'!$J:$J,0))</f>
        <v>#N/A</v>
      </c>
      <c r="X1252" s="170">
        <f t="shared" ca="1" si="81"/>
        <v>0</v>
      </c>
      <c r="AB1252" s="314" t="str">
        <f t="shared" si="83"/>
        <v/>
      </c>
    </row>
    <row r="1253" spans="1:28" s="170" customFormat="1" ht="20.25">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82"/>
        <v/>
      </c>
      <c r="T1253" s="155" t="str">
        <f ca="1">IF(B1253="","",IF(ISERROR(MATCH($J1253,SorP!$B$1:$B$6226,0)),"",INDIRECT("'SorP'!$A$"&amp;MATCH($S1253&amp;$J1253,SorP!C:C,0))))</f>
        <v/>
      </c>
      <c r="U1253" s="168"/>
      <c r="V1253" s="169" t="e">
        <f>IF(C1253="",NA(),MATCH($B1253&amp;$C1253,'Smelter Look-up'!$J:$J,0))</f>
        <v>#N/A</v>
      </c>
      <c r="X1253" s="170">
        <f t="shared" ca="1" si="81"/>
        <v>0</v>
      </c>
      <c r="AB1253" s="314" t="str">
        <f t="shared" si="83"/>
        <v/>
      </c>
    </row>
    <row r="1254" spans="1:28" s="170" customFormat="1" ht="20.25">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82"/>
        <v/>
      </c>
      <c r="T1254" s="155" t="str">
        <f ca="1">IF(B1254="","",IF(ISERROR(MATCH($J1254,SorP!$B$1:$B$6226,0)),"",INDIRECT("'SorP'!$A$"&amp;MATCH($S1254&amp;$J1254,SorP!C:C,0))))</f>
        <v/>
      </c>
      <c r="U1254" s="168"/>
      <c r="V1254" s="169" t="e">
        <f>IF(C1254="",NA(),MATCH($B1254&amp;$C1254,'Smelter Look-up'!$J:$J,0))</f>
        <v>#N/A</v>
      </c>
      <c r="X1254" s="170">
        <f t="shared" ca="1" si="81"/>
        <v>0</v>
      </c>
      <c r="AB1254" s="314" t="str">
        <f t="shared" si="83"/>
        <v/>
      </c>
    </row>
    <row r="1255" spans="1:28" s="170" customFormat="1" ht="20.25">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82"/>
        <v/>
      </c>
      <c r="T1255" s="155" t="str">
        <f ca="1">IF(B1255="","",IF(ISERROR(MATCH($J1255,SorP!$B$1:$B$6226,0)),"",INDIRECT("'SorP'!$A$"&amp;MATCH($S1255&amp;$J1255,SorP!C:C,0))))</f>
        <v/>
      </c>
      <c r="U1255" s="168"/>
      <c r="V1255" s="169" t="e">
        <f>IF(C1255="",NA(),MATCH($B1255&amp;$C1255,'Smelter Look-up'!$J:$J,0))</f>
        <v>#N/A</v>
      </c>
      <c r="X1255" s="170">
        <f t="shared" ca="1" si="81"/>
        <v>0</v>
      </c>
      <c r="AB1255" s="314" t="str">
        <f t="shared" si="83"/>
        <v/>
      </c>
    </row>
    <row r="1256" spans="1:28" s="170" customFormat="1" ht="20.25">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82"/>
        <v/>
      </c>
      <c r="T1256" s="155" t="str">
        <f ca="1">IF(B1256="","",IF(ISERROR(MATCH($J1256,SorP!$B$1:$B$6226,0)),"",INDIRECT("'SorP'!$A$"&amp;MATCH($S1256&amp;$J1256,SorP!C:C,0))))</f>
        <v/>
      </c>
      <c r="U1256" s="168"/>
      <c r="V1256" s="169" t="e">
        <f>IF(C1256="",NA(),MATCH($B1256&amp;$C1256,'Smelter Look-up'!$J:$J,0))</f>
        <v>#N/A</v>
      </c>
      <c r="X1256" s="170">
        <f t="shared" ca="1" si="81"/>
        <v>0</v>
      </c>
      <c r="AB1256" s="314" t="str">
        <f t="shared" si="83"/>
        <v/>
      </c>
    </row>
    <row r="1257" spans="1:28" s="170" customFormat="1" ht="20.25">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82"/>
        <v/>
      </c>
      <c r="T1257" s="155" t="str">
        <f ca="1">IF(B1257="","",IF(ISERROR(MATCH($J1257,SorP!$B$1:$B$6226,0)),"",INDIRECT("'SorP'!$A$"&amp;MATCH($S1257&amp;$J1257,SorP!C:C,0))))</f>
        <v/>
      </c>
      <c r="U1257" s="168"/>
      <c r="V1257" s="169" t="e">
        <f>IF(C1257="",NA(),MATCH($B1257&amp;$C1257,'Smelter Look-up'!$J:$J,0))</f>
        <v>#N/A</v>
      </c>
      <c r="X1257" s="170">
        <f t="shared" ca="1" si="81"/>
        <v>0</v>
      </c>
      <c r="AB1257" s="314" t="str">
        <f t="shared" si="83"/>
        <v/>
      </c>
    </row>
    <row r="1258" spans="1:28" s="170" customFormat="1" ht="20.25">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82"/>
        <v/>
      </c>
      <c r="T1258" s="155" t="str">
        <f ca="1">IF(B1258="","",IF(ISERROR(MATCH($J1258,SorP!$B$1:$B$6226,0)),"",INDIRECT("'SorP'!$A$"&amp;MATCH($S1258&amp;$J1258,SorP!C:C,0))))</f>
        <v/>
      </c>
      <c r="U1258" s="168"/>
      <c r="V1258" s="169" t="e">
        <f>IF(C1258="",NA(),MATCH($B1258&amp;$C1258,'Smelter Look-up'!$J:$J,0))</f>
        <v>#N/A</v>
      </c>
      <c r="X1258" s="170">
        <f t="shared" ca="1" si="81"/>
        <v>0</v>
      </c>
      <c r="AB1258" s="314" t="str">
        <f t="shared" si="83"/>
        <v/>
      </c>
    </row>
    <row r="1259" spans="1:28" s="170" customFormat="1" ht="20.25">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82"/>
        <v/>
      </c>
      <c r="T1259" s="155" t="str">
        <f ca="1">IF(B1259="","",IF(ISERROR(MATCH($J1259,SorP!$B$1:$B$6226,0)),"",INDIRECT("'SorP'!$A$"&amp;MATCH($S1259&amp;$J1259,SorP!C:C,0))))</f>
        <v/>
      </c>
      <c r="U1259" s="168"/>
      <c r="V1259" s="169" t="e">
        <f>IF(C1259="",NA(),MATCH($B1259&amp;$C1259,'Smelter Look-up'!$J:$J,0))</f>
        <v>#N/A</v>
      </c>
      <c r="X1259" s="170">
        <f t="shared" ca="1" si="81"/>
        <v>0</v>
      </c>
      <c r="AB1259" s="314" t="str">
        <f t="shared" si="83"/>
        <v/>
      </c>
    </row>
    <row r="1260" spans="1:28" s="170" customFormat="1" ht="20.25">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82"/>
        <v/>
      </c>
      <c r="T1260" s="155" t="str">
        <f ca="1">IF(B1260="","",IF(ISERROR(MATCH($J1260,SorP!$B$1:$B$6226,0)),"",INDIRECT("'SorP'!$A$"&amp;MATCH($S1260&amp;$J1260,SorP!C:C,0))))</f>
        <v/>
      </c>
      <c r="U1260" s="168"/>
      <c r="V1260" s="169" t="e">
        <f>IF(C1260="",NA(),MATCH($B1260&amp;$C1260,'Smelter Look-up'!$J:$J,0))</f>
        <v>#N/A</v>
      </c>
      <c r="X1260" s="170">
        <f t="shared" ca="1" si="81"/>
        <v>0</v>
      </c>
      <c r="AB1260" s="314" t="str">
        <f t="shared" si="83"/>
        <v/>
      </c>
    </row>
    <row r="1261" spans="1:28" s="170" customFormat="1" ht="20.25">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82"/>
        <v/>
      </c>
      <c r="T1261" s="155" t="str">
        <f ca="1">IF(B1261="","",IF(ISERROR(MATCH($J1261,SorP!$B$1:$B$6226,0)),"",INDIRECT("'SorP'!$A$"&amp;MATCH($S1261&amp;$J1261,SorP!C:C,0))))</f>
        <v/>
      </c>
      <c r="U1261" s="168"/>
      <c r="V1261" s="169" t="e">
        <f>IF(C1261="",NA(),MATCH($B1261&amp;$C1261,'Smelter Look-up'!$J:$J,0))</f>
        <v>#N/A</v>
      </c>
      <c r="X1261" s="170">
        <f t="shared" ca="1" si="81"/>
        <v>0</v>
      </c>
      <c r="AB1261" s="314" t="str">
        <f t="shared" si="83"/>
        <v/>
      </c>
    </row>
    <row r="1262" spans="1:28" s="170" customFormat="1" ht="20.25">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82"/>
        <v/>
      </c>
      <c r="T1262" s="155" t="str">
        <f ca="1">IF(B1262="","",IF(ISERROR(MATCH($J1262,SorP!$B$1:$B$6226,0)),"",INDIRECT("'SorP'!$A$"&amp;MATCH($S1262&amp;$J1262,SorP!C:C,0))))</f>
        <v/>
      </c>
      <c r="U1262" s="168"/>
      <c r="V1262" s="169" t="e">
        <f>IF(C1262="",NA(),MATCH($B1262&amp;$C1262,'Smelter Look-up'!$J:$J,0))</f>
        <v>#N/A</v>
      </c>
      <c r="X1262" s="170">
        <f t="shared" ca="1" si="81"/>
        <v>0</v>
      </c>
      <c r="AB1262" s="314" t="str">
        <f t="shared" si="83"/>
        <v/>
      </c>
    </row>
    <row r="1263" spans="1:28" s="170" customFormat="1" ht="20.25">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82"/>
        <v/>
      </c>
      <c r="T1263" s="155" t="str">
        <f ca="1">IF(B1263="","",IF(ISERROR(MATCH($J1263,SorP!$B$1:$B$6226,0)),"",INDIRECT("'SorP'!$A$"&amp;MATCH($S1263&amp;$J1263,SorP!C:C,0))))</f>
        <v/>
      </c>
      <c r="U1263" s="168"/>
      <c r="V1263" s="169" t="e">
        <f>IF(C1263="",NA(),MATCH($B1263&amp;$C1263,'Smelter Look-up'!$J:$J,0))</f>
        <v>#N/A</v>
      </c>
      <c r="X1263" s="170">
        <f t="shared" ca="1" si="81"/>
        <v>0</v>
      </c>
      <c r="AB1263" s="314" t="str">
        <f t="shared" si="83"/>
        <v/>
      </c>
    </row>
    <row r="1264" spans="1:28" s="170" customFormat="1" ht="20.25">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82"/>
        <v/>
      </c>
      <c r="T1264" s="155" t="str">
        <f ca="1">IF(B1264="","",IF(ISERROR(MATCH($J1264,SorP!$B$1:$B$6226,0)),"",INDIRECT("'SorP'!$A$"&amp;MATCH($S1264&amp;$J1264,SorP!C:C,0))))</f>
        <v/>
      </c>
      <c r="U1264" s="168"/>
      <c r="V1264" s="169" t="e">
        <f>IF(C1264="",NA(),MATCH($B1264&amp;$C1264,'Smelter Look-up'!$J:$J,0))</f>
        <v>#N/A</v>
      </c>
      <c r="X1264" s="170">
        <f t="shared" ca="1" si="81"/>
        <v>0</v>
      </c>
      <c r="AB1264" s="314" t="str">
        <f t="shared" si="83"/>
        <v/>
      </c>
    </row>
    <row r="1265" spans="1:28" s="170" customFormat="1" ht="20.25">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82"/>
        <v/>
      </c>
      <c r="T1265" s="155" t="str">
        <f ca="1">IF(B1265="","",IF(ISERROR(MATCH($J1265,SorP!$B$1:$B$6226,0)),"",INDIRECT("'SorP'!$A$"&amp;MATCH($S1265&amp;$J1265,SorP!C:C,0))))</f>
        <v/>
      </c>
      <c r="U1265" s="168"/>
      <c r="V1265" s="169" t="e">
        <f>IF(C1265="",NA(),MATCH($B1265&amp;$C1265,'Smelter Look-up'!$J:$J,0))</f>
        <v>#N/A</v>
      </c>
      <c r="X1265" s="170">
        <f t="shared" ca="1" si="81"/>
        <v>0</v>
      </c>
      <c r="AB1265" s="314" t="str">
        <f t="shared" si="83"/>
        <v/>
      </c>
    </row>
    <row r="1266" spans="1:28" s="170" customFormat="1" ht="20.25">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82"/>
        <v/>
      </c>
      <c r="T1266" s="155" t="str">
        <f ca="1">IF(B1266="","",IF(ISERROR(MATCH($J1266,SorP!$B$1:$B$6226,0)),"",INDIRECT("'SorP'!$A$"&amp;MATCH($S1266&amp;$J1266,SorP!C:C,0))))</f>
        <v/>
      </c>
      <c r="U1266" s="168"/>
      <c r="V1266" s="169" t="e">
        <f>IF(C1266="",NA(),MATCH($B1266&amp;$C1266,'Smelter Look-up'!$J:$J,0))</f>
        <v>#N/A</v>
      </c>
      <c r="X1266" s="170">
        <f t="shared" ca="1" si="81"/>
        <v>0</v>
      </c>
      <c r="AB1266" s="314" t="str">
        <f t="shared" si="83"/>
        <v/>
      </c>
    </row>
    <row r="1267" spans="1:28" s="170" customFormat="1" ht="20.25">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82"/>
        <v/>
      </c>
      <c r="T1267" s="155" t="str">
        <f ca="1">IF(B1267="","",IF(ISERROR(MATCH($J1267,SorP!$B$1:$B$6226,0)),"",INDIRECT("'SorP'!$A$"&amp;MATCH($S1267&amp;$J1267,SorP!C:C,0))))</f>
        <v/>
      </c>
      <c r="U1267" s="168"/>
      <c r="V1267" s="169" t="e">
        <f>IF(C1267="",NA(),MATCH($B1267&amp;$C1267,'Smelter Look-up'!$J:$J,0))</f>
        <v>#N/A</v>
      </c>
      <c r="X1267" s="170">
        <f t="shared" ca="1" si="81"/>
        <v>0</v>
      </c>
      <c r="AB1267" s="314" t="str">
        <f t="shared" si="83"/>
        <v/>
      </c>
    </row>
    <row r="1268" spans="1:28" s="170" customFormat="1" ht="20.25">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82"/>
        <v/>
      </c>
      <c r="T1268" s="155" t="str">
        <f ca="1">IF(B1268="","",IF(ISERROR(MATCH($J1268,SorP!$B$1:$B$6226,0)),"",INDIRECT("'SorP'!$A$"&amp;MATCH($S1268&amp;$J1268,SorP!C:C,0))))</f>
        <v/>
      </c>
      <c r="U1268" s="168"/>
      <c r="V1268" s="169" t="e">
        <f>IF(C1268="",NA(),MATCH($B1268&amp;$C1268,'Smelter Look-up'!$J:$J,0))</f>
        <v>#N/A</v>
      </c>
      <c r="X1268" s="170">
        <f t="shared" ca="1" si="81"/>
        <v>0</v>
      </c>
      <c r="AB1268" s="314" t="str">
        <f t="shared" si="83"/>
        <v/>
      </c>
    </row>
    <row r="1269" spans="1:28" s="170" customFormat="1" ht="20.25">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82"/>
        <v/>
      </c>
      <c r="T1269" s="155" t="str">
        <f ca="1">IF(B1269="","",IF(ISERROR(MATCH($J1269,SorP!$B$1:$B$6226,0)),"",INDIRECT("'SorP'!$A$"&amp;MATCH($S1269&amp;$J1269,SorP!C:C,0))))</f>
        <v/>
      </c>
      <c r="U1269" s="168"/>
      <c r="V1269" s="169" t="e">
        <f>IF(C1269="",NA(),MATCH($B1269&amp;$C1269,'Smelter Look-up'!$J:$J,0))</f>
        <v>#N/A</v>
      </c>
      <c r="X1269" s="170">
        <f t="shared" ca="1" si="81"/>
        <v>0</v>
      </c>
      <c r="AB1269" s="314" t="str">
        <f t="shared" si="83"/>
        <v/>
      </c>
    </row>
    <row r="1270" spans="1:28" s="170" customFormat="1" ht="20.25">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82"/>
        <v/>
      </c>
      <c r="T1270" s="155" t="str">
        <f ca="1">IF(B1270="","",IF(ISERROR(MATCH($J1270,SorP!$B$1:$B$6226,0)),"",INDIRECT("'SorP'!$A$"&amp;MATCH($S1270&amp;$J1270,SorP!C:C,0))))</f>
        <v/>
      </c>
      <c r="U1270" s="168"/>
      <c r="V1270" s="169" t="e">
        <f>IF(C1270="",NA(),MATCH($B1270&amp;$C1270,'Smelter Look-up'!$J:$J,0))</f>
        <v>#N/A</v>
      </c>
      <c r="X1270" s="170">
        <f t="shared" ca="1" si="81"/>
        <v>0</v>
      </c>
      <c r="AB1270" s="314" t="str">
        <f t="shared" si="83"/>
        <v/>
      </c>
    </row>
    <row r="1271" spans="1:28" s="170" customFormat="1" ht="20.25">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82"/>
        <v/>
      </c>
      <c r="T1271" s="155" t="str">
        <f ca="1">IF(B1271="","",IF(ISERROR(MATCH($J1271,SorP!$B$1:$B$6226,0)),"",INDIRECT("'SorP'!$A$"&amp;MATCH($S1271&amp;$J1271,SorP!C:C,0))))</f>
        <v/>
      </c>
      <c r="U1271" s="168"/>
      <c r="V1271" s="169" t="e">
        <f>IF(C1271="",NA(),MATCH($B1271&amp;$C1271,'Smelter Look-up'!$J:$J,0))</f>
        <v>#N/A</v>
      </c>
      <c r="X1271" s="170">
        <f t="shared" ca="1" si="81"/>
        <v>0</v>
      </c>
      <c r="AB1271" s="314" t="str">
        <f t="shared" si="83"/>
        <v/>
      </c>
    </row>
    <row r="1272" spans="1:28" s="170" customFormat="1" ht="20.25">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82"/>
        <v/>
      </c>
      <c r="T1272" s="155" t="str">
        <f ca="1">IF(B1272="","",IF(ISERROR(MATCH($J1272,SorP!$B$1:$B$6226,0)),"",INDIRECT("'SorP'!$A$"&amp;MATCH($S1272&amp;$J1272,SorP!C:C,0))))</f>
        <v/>
      </c>
      <c r="U1272" s="168"/>
      <c r="V1272" s="169" t="e">
        <f>IF(C1272="",NA(),MATCH($B1272&amp;$C1272,'Smelter Look-up'!$J:$J,0))</f>
        <v>#N/A</v>
      </c>
      <c r="X1272" s="170">
        <f t="shared" ca="1" si="81"/>
        <v>0</v>
      </c>
      <c r="AB1272" s="314" t="str">
        <f t="shared" si="83"/>
        <v/>
      </c>
    </row>
    <row r="1273" spans="1:28" s="170" customFormat="1" ht="20.25">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82"/>
        <v/>
      </c>
      <c r="T1273" s="155" t="str">
        <f ca="1">IF(B1273="","",IF(ISERROR(MATCH($J1273,SorP!$B$1:$B$6226,0)),"",INDIRECT("'SorP'!$A$"&amp;MATCH($S1273&amp;$J1273,SorP!C:C,0))))</f>
        <v/>
      </c>
      <c r="U1273" s="168"/>
      <c r="V1273" s="169" t="e">
        <f>IF(C1273="",NA(),MATCH($B1273&amp;$C1273,'Smelter Look-up'!$J:$J,0))</f>
        <v>#N/A</v>
      </c>
      <c r="X1273" s="170">
        <f t="shared" ca="1" si="81"/>
        <v>0</v>
      </c>
      <c r="AB1273" s="314" t="str">
        <f t="shared" si="83"/>
        <v/>
      </c>
    </row>
    <row r="1274" spans="1:28" s="170" customFormat="1" ht="20.25">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82"/>
        <v/>
      </c>
      <c r="T1274" s="155" t="str">
        <f ca="1">IF(B1274="","",IF(ISERROR(MATCH($J1274,SorP!$B$1:$B$6226,0)),"",INDIRECT("'SorP'!$A$"&amp;MATCH($S1274&amp;$J1274,SorP!C:C,0))))</f>
        <v/>
      </c>
      <c r="U1274" s="168"/>
      <c r="V1274" s="169" t="e">
        <f>IF(C1274="",NA(),MATCH($B1274&amp;$C1274,'Smelter Look-up'!$J:$J,0))</f>
        <v>#N/A</v>
      </c>
      <c r="X1274" s="170">
        <f t="shared" ca="1" si="81"/>
        <v>0</v>
      </c>
      <c r="AB1274" s="314" t="str">
        <f t="shared" si="83"/>
        <v/>
      </c>
    </row>
    <row r="1275" spans="1:28" s="170" customFormat="1" ht="20.25">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82"/>
        <v/>
      </c>
      <c r="T1275" s="155" t="str">
        <f ca="1">IF(B1275="","",IF(ISERROR(MATCH($J1275,SorP!$B$1:$B$6226,0)),"",INDIRECT("'SorP'!$A$"&amp;MATCH($S1275&amp;$J1275,SorP!C:C,0))))</f>
        <v/>
      </c>
      <c r="U1275" s="168"/>
      <c r="V1275" s="169" t="e">
        <f>IF(C1275="",NA(),MATCH($B1275&amp;$C1275,'Smelter Look-up'!$J:$J,0))</f>
        <v>#N/A</v>
      </c>
      <c r="X1275" s="170">
        <f t="shared" ref="X1275:X1338" ca="1" si="84">IF(AND(C1275="Smelter not listed",OR(LEN(D1275)=0,LEN(E1275)=0)),1,0)</f>
        <v>0</v>
      </c>
      <c r="AB1275" s="314" t="str">
        <f t="shared" si="83"/>
        <v/>
      </c>
    </row>
    <row r="1276" spans="1:28" s="170" customFormat="1" ht="20.25">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ref="S1276:S1339" ca="1" si="85">IF(B1276="","",IF(ISERROR(MATCH($E1276,CL,0)),"Unknown",INDIRECT("'C'!$A$"&amp;MATCH($E1276,CL,0)+1)))</f>
        <v/>
      </c>
      <c r="T1276" s="155" t="str">
        <f ca="1">IF(B1276="","",IF(ISERROR(MATCH($J1276,SorP!$B$1:$B$6226,0)),"",INDIRECT("'SorP'!$A$"&amp;MATCH($S1276&amp;$J1276,SorP!C:C,0))))</f>
        <v/>
      </c>
      <c r="U1276" s="168"/>
      <c r="V1276" s="169" t="e">
        <f>IF(C1276="",NA(),MATCH($B1276&amp;$C1276,'Smelter Look-up'!$J:$J,0))</f>
        <v>#N/A</v>
      </c>
      <c r="X1276" s="170">
        <f t="shared" ca="1" si="84"/>
        <v>0</v>
      </c>
      <c r="AB1276" s="314" t="str">
        <f t="shared" si="83"/>
        <v/>
      </c>
    </row>
    <row r="1277" spans="1:28" s="170" customFormat="1" ht="20.25">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85"/>
        <v/>
      </c>
      <c r="T1277" s="155" t="str">
        <f ca="1">IF(B1277="","",IF(ISERROR(MATCH($J1277,SorP!$B$1:$B$6226,0)),"",INDIRECT("'SorP'!$A$"&amp;MATCH($S1277&amp;$J1277,SorP!C:C,0))))</f>
        <v/>
      </c>
      <c r="U1277" s="168"/>
      <c r="V1277" s="169" t="e">
        <f>IF(C1277="",NA(),MATCH($B1277&amp;$C1277,'Smelter Look-up'!$J:$J,0))</f>
        <v>#N/A</v>
      </c>
      <c r="X1277" s="170">
        <f t="shared" ca="1" si="84"/>
        <v>0</v>
      </c>
      <c r="AB1277" s="314" t="str">
        <f t="shared" si="83"/>
        <v/>
      </c>
    </row>
    <row r="1278" spans="1:28" s="170" customFormat="1" ht="20.25">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85"/>
        <v/>
      </c>
      <c r="T1278" s="155" t="str">
        <f ca="1">IF(B1278="","",IF(ISERROR(MATCH($J1278,SorP!$B$1:$B$6226,0)),"",INDIRECT("'SorP'!$A$"&amp;MATCH($S1278&amp;$J1278,SorP!C:C,0))))</f>
        <v/>
      </c>
      <c r="U1278" s="168"/>
      <c r="V1278" s="169" t="e">
        <f>IF(C1278="",NA(),MATCH($B1278&amp;$C1278,'Smelter Look-up'!$J:$J,0))</f>
        <v>#N/A</v>
      </c>
      <c r="X1278" s="170">
        <f t="shared" ca="1" si="84"/>
        <v>0</v>
      </c>
      <c r="AB1278" s="314" t="str">
        <f t="shared" si="83"/>
        <v/>
      </c>
    </row>
    <row r="1279" spans="1:28" s="170" customFormat="1" ht="20.25">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85"/>
        <v/>
      </c>
      <c r="T1279" s="155" t="str">
        <f ca="1">IF(B1279="","",IF(ISERROR(MATCH($J1279,SorP!$B$1:$B$6226,0)),"",INDIRECT("'SorP'!$A$"&amp;MATCH($S1279&amp;$J1279,SorP!C:C,0))))</f>
        <v/>
      </c>
      <c r="U1279" s="168"/>
      <c r="V1279" s="169" t="e">
        <f>IF(C1279="",NA(),MATCH($B1279&amp;$C1279,'Smelter Look-up'!$J:$J,0))</f>
        <v>#N/A</v>
      </c>
      <c r="X1279" s="170">
        <f t="shared" ca="1" si="84"/>
        <v>0</v>
      </c>
      <c r="AB1279" s="314" t="str">
        <f t="shared" si="83"/>
        <v/>
      </c>
    </row>
    <row r="1280" spans="1:28" s="170" customFormat="1" ht="20.25">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ca="1" si="85"/>
        <v/>
      </c>
      <c r="T1280" s="155" t="str">
        <f ca="1">IF(B1280="","",IF(ISERROR(MATCH($J1280,SorP!$B$1:$B$6226,0)),"",INDIRECT("'SorP'!$A$"&amp;MATCH($S1280&amp;$J1280,SorP!C:C,0))))</f>
        <v/>
      </c>
      <c r="U1280" s="168"/>
      <c r="V1280" s="169" t="e">
        <f>IF(C1280="",NA(),MATCH($B1280&amp;$C1280,'Smelter Look-up'!$J:$J,0))</f>
        <v>#N/A</v>
      </c>
      <c r="X1280" s="170">
        <f t="shared" ca="1" si="84"/>
        <v>0</v>
      </c>
      <c r="AB1280" s="314" t="str">
        <f t="shared" si="83"/>
        <v/>
      </c>
    </row>
    <row r="1281" spans="1:28" s="170" customFormat="1" ht="20.25">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85"/>
        <v/>
      </c>
      <c r="T1281" s="155" t="str">
        <f ca="1">IF(B1281="","",IF(ISERROR(MATCH($J1281,SorP!$B$1:$B$6226,0)),"",INDIRECT("'SorP'!$A$"&amp;MATCH($S1281&amp;$J1281,SorP!C:C,0))))</f>
        <v/>
      </c>
      <c r="U1281" s="168"/>
      <c r="V1281" s="169" t="e">
        <f>IF(C1281="",NA(),MATCH($B1281&amp;$C1281,'Smelter Look-up'!$J:$J,0))</f>
        <v>#N/A</v>
      </c>
      <c r="X1281" s="170">
        <f t="shared" ca="1" si="84"/>
        <v>0</v>
      </c>
      <c r="AB1281" s="314" t="str">
        <f t="shared" si="83"/>
        <v/>
      </c>
    </row>
    <row r="1282" spans="1:28" s="170" customFormat="1" ht="20.25">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85"/>
        <v/>
      </c>
      <c r="T1282" s="155" t="str">
        <f ca="1">IF(B1282="","",IF(ISERROR(MATCH($J1282,SorP!$B$1:$B$6226,0)),"",INDIRECT("'SorP'!$A$"&amp;MATCH($S1282&amp;$J1282,SorP!C:C,0))))</f>
        <v/>
      </c>
      <c r="U1282" s="168"/>
      <c r="V1282" s="169" t="e">
        <f>IF(C1282="",NA(),MATCH($B1282&amp;$C1282,'Smelter Look-up'!$J:$J,0))</f>
        <v>#N/A</v>
      </c>
      <c r="X1282" s="170">
        <f t="shared" ca="1" si="84"/>
        <v>0</v>
      </c>
      <c r="AB1282" s="314" t="str">
        <f t="shared" ref="AB1282:AB1345" si="86">IF(C1282="","",B1282)</f>
        <v/>
      </c>
    </row>
    <row r="1283" spans="1:28" s="170" customFormat="1" ht="20.25">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85"/>
        <v/>
      </c>
      <c r="T1283" s="155" t="str">
        <f ca="1">IF(B1283="","",IF(ISERROR(MATCH($J1283,SorP!$B$1:$B$6226,0)),"",INDIRECT("'SorP'!$A$"&amp;MATCH($S1283&amp;$J1283,SorP!C:C,0))))</f>
        <v/>
      </c>
      <c r="U1283" s="168"/>
      <c r="V1283" s="169" t="e">
        <f>IF(C1283="",NA(),MATCH($B1283&amp;$C1283,'Smelter Look-up'!$J:$J,0))</f>
        <v>#N/A</v>
      </c>
      <c r="X1283" s="170">
        <f t="shared" ca="1" si="84"/>
        <v>0</v>
      </c>
      <c r="AB1283" s="314" t="str">
        <f t="shared" si="86"/>
        <v/>
      </c>
    </row>
    <row r="1284" spans="1:28" s="170" customFormat="1" ht="20.25">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85"/>
        <v/>
      </c>
      <c r="T1284" s="155" t="str">
        <f ca="1">IF(B1284="","",IF(ISERROR(MATCH($J1284,SorP!$B$1:$B$6226,0)),"",INDIRECT("'SorP'!$A$"&amp;MATCH($S1284&amp;$J1284,SorP!C:C,0))))</f>
        <v/>
      </c>
      <c r="U1284" s="168"/>
      <c r="V1284" s="169" t="e">
        <f>IF(C1284="",NA(),MATCH($B1284&amp;$C1284,'Smelter Look-up'!$J:$J,0))</f>
        <v>#N/A</v>
      </c>
      <c r="X1284" s="170">
        <f t="shared" ca="1" si="84"/>
        <v>0</v>
      </c>
      <c r="AB1284" s="314" t="str">
        <f t="shared" si="86"/>
        <v/>
      </c>
    </row>
    <row r="1285" spans="1:28" s="170" customFormat="1" ht="20.25">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85"/>
        <v/>
      </c>
      <c r="T1285" s="155" t="str">
        <f ca="1">IF(B1285="","",IF(ISERROR(MATCH($J1285,SorP!$B$1:$B$6226,0)),"",INDIRECT("'SorP'!$A$"&amp;MATCH($S1285&amp;$J1285,SorP!C:C,0))))</f>
        <v/>
      </c>
      <c r="U1285" s="168"/>
      <c r="V1285" s="169" t="e">
        <f>IF(C1285="",NA(),MATCH($B1285&amp;$C1285,'Smelter Look-up'!$J:$J,0))</f>
        <v>#N/A</v>
      </c>
      <c r="X1285" s="170">
        <f t="shared" ca="1" si="84"/>
        <v>0</v>
      </c>
      <c r="AB1285" s="314" t="str">
        <f t="shared" si="86"/>
        <v/>
      </c>
    </row>
    <row r="1286" spans="1:28" s="170" customFormat="1" ht="20.25">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85"/>
        <v/>
      </c>
      <c r="T1286" s="155" t="str">
        <f ca="1">IF(B1286="","",IF(ISERROR(MATCH($J1286,SorP!$B$1:$B$6226,0)),"",INDIRECT("'SorP'!$A$"&amp;MATCH($S1286&amp;$J1286,SorP!C:C,0))))</f>
        <v/>
      </c>
      <c r="U1286" s="168"/>
      <c r="V1286" s="169" t="e">
        <f>IF(C1286="",NA(),MATCH($B1286&amp;$C1286,'Smelter Look-up'!$J:$J,0))</f>
        <v>#N/A</v>
      </c>
      <c r="X1286" s="170">
        <f t="shared" ca="1" si="84"/>
        <v>0</v>
      </c>
      <c r="AB1286" s="314" t="str">
        <f t="shared" si="86"/>
        <v/>
      </c>
    </row>
    <row r="1287" spans="1:28" s="170" customFormat="1" ht="20.25">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85"/>
        <v/>
      </c>
      <c r="T1287" s="155" t="str">
        <f ca="1">IF(B1287="","",IF(ISERROR(MATCH($J1287,SorP!$B$1:$B$6226,0)),"",INDIRECT("'SorP'!$A$"&amp;MATCH($S1287&amp;$J1287,SorP!C:C,0))))</f>
        <v/>
      </c>
      <c r="U1287" s="168"/>
      <c r="V1287" s="169" t="e">
        <f>IF(C1287="",NA(),MATCH($B1287&amp;$C1287,'Smelter Look-up'!$J:$J,0))</f>
        <v>#N/A</v>
      </c>
      <c r="X1287" s="170">
        <f t="shared" ca="1" si="84"/>
        <v>0</v>
      </c>
      <c r="AB1287" s="314" t="str">
        <f t="shared" si="86"/>
        <v/>
      </c>
    </row>
    <row r="1288" spans="1:28" s="170" customFormat="1" ht="20.25">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85"/>
        <v/>
      </c>
      <c r="T1288" s="155" t="str">
        <f ca="1">IF(B1288="","",IF(ISERROR(MATCH($J1288,SorP!$B$1:$B$6226,0)),"",INDIRECT("'SorP'!$A$"&amp;MATCH($S1288&amp;$J1288,SorP!C:C,0))))</f>
        <v/>
      </c>
      <c r="U1288" s="168"/>
      <c r="V1288" s="169" t="e">
        <f>IF(C1288="",NA(),MATCH($B1288&amp;$C1288,'Smelter Look-up'!$J:$J,0))</f>
        <v>#N/A</v>
      </c>
      <c r="X1288" s="170">
        <f t="shared" ca="1" si="84"/>
        <v>0</v>
      </c>
      <c r="AB1288" s="314" t="str">
        <f t="shared" si="86"/>
        <v/>
      </c>
    </row>
    <row r="1289" spans="1:28" s="170" customFormat="1" ht="20.25">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85"/>
        <v/>
      </c>
      <c r="T1289" s="155" t="str">
        <f ca="1">IF(B1289="","",IF(ISERROR(MATCH($J1289,SorP!$B$1:$B$6226,0)),"",INDIRECT("'SorP'!$A$"&amp;MATCH($S1289&amp;$J1289,SorP!C:C,0))))</f>
        <v/>
      </c>
      <c r="U1289" s="168"/>
      <c r="V1289" s="169" t="e">
        <f>IF(C1289="",NA(),MATCH($B1289&amp;$C1289,'Smelter Look-up'!$J:$J,0))</f>
        <v>#N/A</v>
      </c>
      <c r="X1289" s="170">
        <f t="shared" ca="1" si="84"/>
        <v>0</v>
      </c>
      <c r="AB1289" s="314" t="str">
        <f t="shared" si="86"/>
        <v/>
      </c>
    </row>
    <row r="1290" spans="1:28" s="170" customFormat="1" ht="20.25">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85"/>
        <v/>
      </c>
      <c r="T1290" s="155" t="str">
        <f ca="1">IF(B1290="","",IF(ISERROR(MATCH($J1290,SorP!$B$1:$B$6226,0)),"",INDIRECT("'SorP'!$A$"&amp;MATCH($S1290&amp;$J1290,SorP!C:C,0))))</f>
        <v/>
      </c>
      <c r="U1290" s="168"/>
      <c r="V1290" s="169" t="e">
        <f>IF(C1290="",NA(),MATCH($B1290&amp;$C1290,'Smelter Look-up'!$J:$J,0))</f>
        <v>#N/A</v>
      </c>
      <c r="X1290" s="170">
        <f t="shared" ca="1" si="84"/>
        <v>0</v>
      </c>
      <c r="AB1290" s="314" t="str">
        <f t="shared" si="86"/>
        <v/>
      </c>
    </row>
    <row r="1291" spans="1:28" s="170" customFormat="1" ht="20.25">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85"/>
        <v/>
      </c>
      <c r="T1291" s="155" t="str">
        <f ca="1">IF(B1291="","",IF(ISERROR(MATCH($J1291,SorP!$B$1:$B$6226,0)),"",INDIRECT("'SorP'!$A$"&amp;MATCH($S1291&amp;$J1291,SorP!C:C,0))))</f>
        <v/>
      </c>
      <c r="U1291" s="168"/>
      <c r="V1291" s="169" t="e">
        <f>IF(C1291="",NA(),MATCH($B1291&amp;$C1291,'Smelter Look-up'!$J:$J,0))</f>
        <v>#N/A</v>
      </c>
      <c r="X1291" s="170">
        <f t="shared" ca="1" si="84"/>
        <v>0</v>
      </c>
      <c r="AB1291" s="314" t="str">
        <f t="shared" si="86"/>
        <v/>
      </c>
    </row>
    <row r="1292" spans="1:28" s="170" customFormat="1" ht="20.25">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85"/>
        <v/>
      </c>
      <c r="T1292" s="155" t="str">
        <f ca="1">IF(B1292="","",IF(ISERROR(MATCH($J1292,SorP!$B$1:$B$6226,0)),"",INDIRECT("'SorP'!$A$"&amp;MATCH($S1292&amp;$J1292,SorP!C:C,0))))</f>
        <v/>
      </c>
      <c r="U1292" s="168"/>
      <c r="V1292" s="169" t="e">
        <f>IF(C1292="",NA(),MATCH($B1292&amp;$C1292,'Smelter Look-up'!$J:$J,0))</f>
        <v>#N/A</v>
      </c>
      <c r="X1292" s="170">
        <f t="shared" ca="1" si="84"/>
        <v>0</v>
      </c>
      <c r="AB1292" s="314" t="str">
        <f t="shared" si="86"/>
        <v/>
      </c>
    </row>
    <row r="1293" spans="1:28" s="170" customFormat="1" ht="20.25">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85"/>
        <v/>
      </c>
      <c r="T1293" s="155" t="str">
        <f ca="1">IF(B1293="","",IF(ISERROR(MATCH($J1293,SorP!$B$1:$B$6226,0)),"",INDIRECT("'SorP'!$A$"&amp;MATCH($S1293&amp;$J1293,SorP!C:C,0))))</f>
        <v/>
      </c>
      <c r="U1293" s="168"/>
      <c r="V1293" s="169" t="e">
        <f>IF(C1293="",NA(),MATCH($B1293&amp;$C1293,'Smelter Look-up'!$J:$J,0))</f>
        <v>#N/A</v>
      </c>
      <c r="X1293" s="170">
        <f t="shared" ca="1" si="84"/>
        <v>0</v>
      </c>
      <c r="AB1293" s="314" t="str">
        <f t="shared" si="86"/>
        <v/>
      </c>
    </row>
    <row r="1294" spans="1:28" s="170" customFormat="1" ht="20.25">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85"/>
        <v/>
      </c>
      <c r="T1294" s="155" t="str">
        <f ca="1">IF(B1294="","",IF(ISERROR(MATCH($J1294,SorP!$B$1:$B$6226,0)),"",INDIRECT("'SorP'!$A$"&amp;MATCH($S1294&amp;$J1294,SorP!C:C,0))))</f>
        <v/>
      </c>
      <c r="U1294" s="168"/>
      <c r="V1294" s="169" t="e">
        <f>IF(C1294="",NA(),MATCH($B1294&amp;$C1294,'Smelter Look-up'!$J:$J,0))</f>
        <v>#N/A</v>
      </c>
      <c r="X1294" s="170">
        <f t="shared" ca="1" si="84"/>
        <v>0</v>
      </c>
      <c r="AB1294" s="314" t="str">
        <f t="shared" si="86"/>
        <v/>
      </c>
    </row>
    <row r="1295" spans="1:28" s="170" customFormat="1" ht="20.25">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85"/>
        <v/>
      </c>
      <c r="T1295" s="155" t="str">
        <f ca="1">IF(B1295="","",IF(ISERROR(MATCH($J1295,SorP!$B$1:$B$6226,0)),"",INDIRECT("'SorP'!$A$"&amp;MATCH($S1295&amp;$J1295,SorP!C:C,0))))</f>
        <v/>
      </c>
      <c r="U1295" s="168"/>
      <c r="V1295" s="169" t="e">
        <f>IF(C1295="",NA(),MATCH($B1295&amp;$C1295,'Smelter Look-up'!$J:$J,0))</f>
        <v>#N/A</v>
      </c>
      <c r="X1295" s="170">
        <f t="shared" ca="1" si="84"/>
        <v>0</v>
      </c>
      <c r="AB1295" s="314" t="str">
        <f t="shared" si="86"/>
        <v/>
      </c>
    </row>
    <row r="1296" spans="1:28" s="170" customFormat="1" ht="20.25">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85"/>
        <v/>
      </c>
      <c r="T1296" s="155" t="str">
        <f ca="1">IF(B1296="","",IF(ISERROR(MATCH($J1296,SorP!$B$1:$B$6226,0)),"",INDIRECT("'SorP'!$A$"&amp;MATCH($S1296&amp;$J1296,SorP!C:C,0))))</f>
        <v/>
      </c>
      <c r="U1296" s="168"/>
      <c r="V1296" s="169" t="e">
        <f>IF(C1296="",NA(),MATCH($B1296&amp;$C1296,'Smelter Look-up'!$J:$J,0))</f>
        <v>#N/A</v>
      </c>
      <c r="X1296" s="170">
        <f t="shared" ca="1" si="84"/>
        <v>0</v>
      </c>
      <c r="AB1296" s="314" t="str">
        <f t="shared" si="86"/>
        <v/>
      </c>
    </row>
    <row r="1297" spans="1:28" s="170" customFormat="1" ht="20.25">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85"/>
        <v/>
      </c>
      <c r="T1297" s="155" t="str">
        <f ca="1">IF(B1297="","",IF(ISERROR(MATCH($J1297,SorP!$B$1:$B$6226,0)),"",INDIRECT("'SorP'!$A$"&amp;MATCH($S1297&amp;$J1297,SorP!C:C,0))))</f>
        <v/>
      </c>
      <c r="U1297" s="168"/>
      <c r="V1297" s="169" t="e">
        <f>IF(C1297="",NA(),MATCH($B1297&amp;$C1297,'Smelter Look-up'!$J:$J,0))</f>
        <v>#N/A</v>
      </c>
      <c r="X1297" s="170">
        <f t="shared" ca="1" si="84"/>
        <v>0</v>
      </c>
      <c r="AB1297" s="314" t="str">
        <f t="shared" si="86"/>
        <v/>
      </c>
    </row>
    <row r="1298" spans="1:28" s="170" customFormat="1" ht="20.25">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85"/>
        <v/>
      </c>
      <c r="T1298" s="155" t="str">
        <f ca="1">IF(B1298="","",IF(ISERROR(MATCH($J1298,SorP!$B$1:$B$6226,0)),"",INDIRECT("'SorP'!$A$"&amp;MATCH($S1298&amp;$J1298,SorP!C:C,0))))</f>
        <v/>
      </c>
      <c r="U1298" s="168"/>
      <c r="V1298" s="169" t="e">
        <f>IF(C1298="",NA(),MATCH($B1298&amp;$C1298,'Smelter Look-up'!$J:$J,0))</f>
        <v>#N/A</v>
      </c>
      <c r="X1298" s="170">
        <f t="shared" ca="1" si="84"/>
        <v>0</v>
      </c>
      <c r="AB1298" s="314" t="str">
        <f t="shared" si="86"/>
        <v/>
      </c>
    </row>
    <row r="1299" spans="1:28" s="170" customFormat="1" ht="20.25">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85"/>
        <v/>
      </c>
      <c r="T1299" s="155" t="str">
        <f ca="1">IF(B1299="","",IF(ISERROR(MATCH($J1299,SorP!$B$1:$B$6226,0)),"",INDIRECT("'SorP'!$A$"&amp;MATCH($S1299&amp;$J1299,SorP!C:C,0))))</f>
        <v/>
      </c>
      <c r="U1299" s="168"/>
      <c r="V1299" s="169" t="e">
        <f>IF(C1299="",NA(),MATCH($B1299&amp;$C1299,'Smelter Look-up'!$J:$J,0))</f>
        <v>#N/A</v>
      </c>
      <c r="X1299" s="170">
        <f t="shared" ca="1" si="84"/>
        <v>0</v>
      </c>
      <c r="AB1299" s="314" t="str">
        <f t="shared" si="86"/>
        <v/>
      </c>
    </row>
    <row r="1300" spans="1:28" s="170" customFormat="1" ht="20.25">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85"/>
        <v/>
      </c>
      <c r="T1300" s="155" t="str">
        <f ca="1">IF(B1300="","",IF(ISERROR(MATCH($J1300,SorP!$B$1:$B$6226,0)),"",INDIRECT("'SorP'!$A$"&amp;MATCH($S1300&amp;$J1300,SorP!C:C,0))))</f>
        <v/>
      </c>
      <c r="U1300" s="168"/>
      <c r="V1300" s="169" t="e">
        <f>IF(C1300="",NA(),MATCH($B1300&amp;$C1300,'Smelter Look-up'!$J:$J,0))</f>
        <v>#N/A</v>
      </c>
      <c r="X1300" s="170">
        <f t="shared" ca="1" si="84"/>
        <v>0</v>
      </c>
      <c r="AB1300" s="314" t="str">
        <f t="shared" si="86"/>
        <v/>
      </c>
    </row>
    <row r="1301" spans="1:28" s="170" customFormat="1" ht="20.25">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85"/>
        <v/>
      </c>
      <c r="T1301" s="155" t="str">
        <f ca="1">IF(B1301="","",IF(ISERROR(MATCH($J1301,SorP!$B$1:$B$6226,0)),"",INDIRECT("'SorP'!$A$"&amp;MATCH($S1301&amp;$J1301,SorP!C:C,0))))</f>
        <v/>
      </c>
      <c r="U1301" s="168"/>
      <c r="V1301" s="169" t="e">
        <f>IF(C1301="",NA(),MATCH($B1301&amp;$C1301,'Smelter Look-up'!$J:$J,0))</f>
        <v>#N/A</v>
      </c>
      <c r="X1301" s="170">
        <f t="shared" ca="1" si="84"/>
        <v>0</v>
      </c>
      <c r="AB1301" s="314" t="str">
        <f t="shared" si="86"/>
        <v/>
      </c>
    </row>
    <row r="1302" spans="1:28" s="170" customFormat="1" ht="20.25">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85"/>
        <v/>
      </c>
      <c r="T1302" s="155" t="str">
        <f ca="1">IF(B1302="","",IF(ISERROR(MATCH($J1302,SorP!$B$1:$B$6226,0)),"",INDIRECT("'SorP'!$A$"&amp;MATCH($S1302&amp;$J1302,SorP!C:C,0))))</f>
        <v/>
      </c>
      <c r="U1302" s="168"/>
      <c r="V1302" s="169" t="e">
        <f>IF(C1302="",NA(),MATCH($B1302&amp;$C1302,'Smelter Look-up'!$J:$J,0))</f>
        <v>#N/A</v>
      </c>
      <c r="X1302" s="170">
        <f t="shared" ca="1" si="84"/>
        <v>0</v>
      </c>
      <c r="AB1302" s="314" t="str">
        <f t="shared" si="86"/>
        <v/>
      </c>
    </row>
    <row r="1303" spans="1:28" s="170" customFormat="1" ht="20.25">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85"/>
        <v/>
      </c>
      <c r="T1303" s="155" t="str">
        <f ca="1">IF(B1303="","",IF(ISERROR(MATCH($J1303,SorP!$B$1:$B$6226,0)),"",INDIRECT("'SorP'!$A$"&amp;MATCH($S1303&amp;$J1303,SorP!C:C,0))))</f>
        <v/>
      </c>
      <c r="U1303" s="168"/>
      <c r="V1303" s="169" t="e">
        <f>IF(C1303="",NA(),MATCH($B1303&amp;$C1303,'Smelter Look-up'!$J:$J,0))</f>
        <v>#N/A</v>
      </c>
      <c r="X1303" s="170">
        <f t="shared" ca="1" si="84"/>
        <v>0</v>
      </c>
      <c r="AB1303" s="314" t="str">
        <f t="shared" si="86"/>
        <v/>
      </c>
    </row>
    <row r="1304" spans="1:28" s="170" customFormat="1" ht="20.25">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85"/>
        <v/>
      </c>
      <c r="T1304" s="155" t="str">
        <f ca="1">IF(B1304="","",IF(ISERROR(MATCH($J1304,SorP!$B$1:$B$6226,0)),"",INDIRECT("'SorP'!$A$"&amp;MATCH($S1304&amp;$J1304,SorP!C:C,0))))</f>
        <v/>
      </c>
      <c r="U1304" s="168"/>
      <c r="V1304" s="169" t="e">
        <f>IF(C1304="",NA(),MATCH($B1304&amp;$C1304,'Smelter Look-up'!$J:$J,0))</f>
        <v>#N/A</v>
      </c>
      <c r="X1304" s="170">
        <f t="shared" ca="1" si="84"/>
        <v>0</v>
      </c>
      <c r="AB1304" s="314" t="str">
        <f t="shared" si="86"/>
        <v/>
      </c>
    </row>
    <row r="1305" spans="1:28" s="170" customFormat="1" ht="20.25">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85"/>
        <v/>
      </c>
      <c r="T1305" s="155" t="str">
        <f ca="1">IF(B1305="","",IF(ISERROR(MATCH($J1305,SorP!$B$1:$B$6226,0)),"",INDIRECT("'SorP'!$A$"&amp;MATCH($S1305&amp;$J1305,SorP!C:C,0))))</f>
        <v/>
      </c>
      <c r="U1305" s="168"/>
      <c r="V1305" s="169" t="e">
        <f>IF(C1305="",NA(),MATCH($B1305&amp;$C1305,'Smelter Look-up'!$J:$J,0))</f>
        <v>#N/A</v>
      </c>
      <c r="X1305" s="170">
        <f t="shared" ca="1" si="84"/>
        <v>0</v>
      </c>
      <c r="AB1305" s="314" t="str">
        <f t="shared" si="86"/>
        <v/>
      </c>
    </row>
    <row r="1306" spans="1:28" s="170" customFormat="1" ht="20.25">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85"/>
        <v/>
      </c>
      <c r="T1306" s="155" t="str">
        <f ca="1">IF(B1306="","",IF(ISERROR(MATCH($J1306,SorP!$B$1:$B$6226,0)),"",INDIRECT("'SorP'!$A$"&amp;MATCH($S1306&amp;$J1306,SorP!C:C,0))))</f>
        <v/>
      </c>
      <c r="U1306" s="168"/>
      <c r="V1306" s="169" t="e">
        <f>IF(C1306="",NA(),MATCH($B1306&amp;$C1306,'Smelter Look-up'!$J:$J,0))</f>
        <v>#N/A</v>
      </c>
      <c r="X1306" s="170">
        <f t="shared" ca="1" si="84"/>
        <v>0</v>
      </c>
      <c r="AB1306" s="314" t="str">
        <f t="shared" si="86"/>
        <v/>
      </c>
    </row>
    <row r="1307" spans="1:28" s="170" customFormat="1" ht="20.25">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85"/>
        <v/>
      </c>
      <c r="T1307" s="155" t="str">
        <f ca="1">IF(B1307="","",IF(ISERROR(MATCH($J1307,SorP!$B$1:$B$6226,0)),"",INDIRECT("'SorP'!$A$"&amp;MATCH($S1307&amp;$J1307,SorP!C:C,0))))</f>
        <v/>
      </c>
      <c r="U1307" s="168"/>
      <c r="V1307" s="169" t="e">
        <f>IF(C1307="",NA(),MATCH($B1307&amp;$C1307,'Smelter Look-up'!$J:$J,0))</f>
        <v>#N/A</v>
      </c>
      <c r="X1307" s="170">
        <f t="shared" ca="1" si="84"/>
        <v>0</v>
      </c>
      <c r="AB1307" s="314" t="str">
        <f t="shared" si="86"/>
        <v/>
      </c>
    </row>
    <row r="1308" spans="1:28" s="170" customFormat="1" ht="20.25">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85"/>
        <v/>
      </c>
      <c r="T1308" s="155" t="str">
        <f ca="1">IF(B1308="","",IF(ISERROR(MATCH($J1308,SorP!$B$1:$B$6226,0)),"",INDIRECT("'SorP'!$A$"&amp;MATCH($S1308&amp;$J1308,SorP!C:C,0))))</f>
        <v/>
      </c>
      <c r="U1308" s="168"/>
      <c r="V1308" s="169" t="e">
        <f>IF(C1308="",NA(),MATCH($B1308&amp;$C1308,'Smelter Look-up'!$J:$J,0))</f>
        <v>#N/A</v>
      </c>
      <c r="X1308" s="170">
        <f t="shared" ca="1" si="84"/>
        <v>0</v>
      </c>
      <c r="AB1308" s="314" t="str">
        <f t="shared" si="86"/>
        <v/>
      </c>
    </row>
    <row r="1309" spans="1:28" s="170" customFormat="1" ht="20.25">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85"/>
        <v/>
      </c>
      <c r="T1309" s="155" t="str">
        <f ca="1">IF(B1309="","",IF(ISERROR(MATCH($J1309,SorP!$B$1:$B$6226,0)),"",INDIRECT("'SorP'!$A$"&amp;MATCH($S1309&amp;$J1309,SorP!C:C,0))))</f>
        <v/>
      </c>
      <c r="U1309" s="168"/>
      <c r="V1309" s="169" t="e">
        <f>IF(C1309="",NA(),MATCH($B1309&amp;$C1309,'Smelter Look-up'!$J:$J,0))</f>
        <v>#N/A</v>
      </c>
      <c r="X1309" s="170">
        <f t="shared" ca="1" si="84"/>
        <v>0</v>
      </c>
      <c r="AB1309" s="314" t="str">
        <f t="shared" si="86"/>
        <v/>
      </c>
    </row>
    <row r="1310" spans="1:28" s="170" customFormat="1" ht="20.25">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85"/>
        <v/>
      </c>
      <c r="T1310" s="155" t="str">
        <f ca="1">IF(B1310="","",IF(ISERROR(MATCH($J1310,SorP!$B$1:$B$6226,0)),"",INDIRECT("'SorP'!$A$"&amp;MATCH($S1310&amp;$J1310,SorP!C:C,0))))</f>
        <v/>
      </c>
      <c r="U1310" s="168"/>
      <c r="V1310" s="169" t="e">
        <f>IF(C1310="",NA(),MATCH($B1310&amp;$C1310,'Smelter Look-up'!$J:$J,0))</f>
        <v>#N/A</v>
      </c>
      <c r="X1310" s="170">
        <f t="shared" ca="1" si="84"/>
        <v>0</v>
      </c>
      <c r="AB1310" s="314" t="str">
        <f t="shared" si="86"/>
        <v/>
      </c>
    </row>
    <row r="1311" spans="1:28" s="170" customFormat="1" ht="20.25">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85"/>
        <v/>
      </c>
      <c r="T1311" s="155" t="str">
        <f ca="1">IF(B1311="","",IF(ISERROR(MATCH($J1311,SorP!$B$1:$B$6226,0)),"",INDIRECT("'SorP'!$A$"&amp;MATCH($S1311&amp;$J1311,SorP!C:C,0))))</f>
        <v/>
      </c>
      <c r="U1311" s="168"/>
      <c r="V1311" s="169" t="e">
        <f>IF(C1311="",NA(),MATCH($B1311&amp;$C1311,'Smelter Look-up'!$J:$J,0))</f>
        <v>#N/A</v>
      </c>
      <c r="X1311" s="170">
        <f t="shared" ca="1" si="84"/>
        <v>0</v>
      </c>
      <c r="AB1311" s="314" t="str">
        <f t="shared" si="86"/>
        <v/>
      </c>
    </row>
    <row r="1312" spans="1:28" s="170" customFormat="1" ht="20.25">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85"/>
        <v/>
      </c>
      <c r="T1312" s="155" t="str">
        <f ca="1">IF(B1312="","",IF(ISERROR(MATCH($J1312,SorP!$B$1:$B$6226,0)),"",INDIRECT("'SorP'!$A$"&amp;MATCH($S1312&amp;$J1312,SorP!C:C,0))))</f>
        <v/>
      </c>
      <c r="U1312" s="168"/>
      <c r="V1312" s="169" t="e">
        <f>IF(C1312="",NA(),MATCH($B1312&amp;$C1312,'Smelter Look-up'!$J:$J,0))</f>
        <v>#N/A</v>
      </c>
      <c r="X1312" s="170">
        <f t="shared" ca="1" si="84"/>
        <v>0</v>
      </c>
      <c r="AB1312" s="314" t="str">
        <f t="shared" si="86"/>
        <v/>
      </c>
    </row>
    <row r="1313" spans="1:28" s="170" customFormat="1" ht="20.25">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85"/>
        <v/>
      </c>
      <c r="T1313" s="155" t="str">
        <f ca="1">IF(B1313="","",IF(ISERROR(MATCH($J1313,SorP!$B$1:$B$6226,0)),"",INDIRECT("'SorP'!$A$"&amp;MATCH($S1313&amp;$J1313,SorP!C:C,0))))</f>
        <v/>
      </c>
      <c r="U1313" s="168"/>
      <c r="V1313" s="169" t="e">
        <f>IF(C1313="",NA(),MATCH($B1313&amp;$C1313,'Smelter Look-up'!$J:$J,0))</f>
        <v>#N/A</v>
      </c>
      <c r="X1313" s="170">
        <f t="shared" ca="1" si="84"/>
        <v>0</v>
      </c>
      <c r="AB1313" s="314" t="str">
        <f t="shared" si="86"/>
        <v/>
      </c>
    </row>
    <row r="1314" spans="1:28" s="170" customFormat="1" ht="20.25">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85"/>
        <v/>
      </c>
      <c r="T1314" s="155" t="str">
        <f ca="1">IF(B1314="","",IF(ISERROR(MATCH($J1314,SorP!$B$1:$B$6226,0)),"",INDIRECT("'SorP'!$A$"&amp;MATCH($S1314&amp;$J1314,SorP!C:C,0))))</f>
        <v/>
      </c>
      <c r="U1314" s="168"/>
      <c r="V1314" s="169" t="e">
        <f>IF(C1314="",NA(),MATCH($B1314&amp;$C1314,'Smelter Look-up'!$J:$J,0))</f>
        <v>#N/A</v>
      </c>
      <c r="X1314" s="170">
        <f t="shared" ca="1" si="84"/>
        <v>0</v>
      </c>
      <c r="AB1314" s="314" t="str">
        <f t="shared" si="86"/>
        <v/>
      </c>
    </row>
    <row r="1315" spans="1:28" s="170" customFormat="1" ht="20.25">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85"/>
        <v/>
      </c>
      <c r="T1315" s="155" t="str">
        <f ca="1">IF(B1315="","",IF(ISERROR(MATCH($J1315,SorP!$B$1:$B$6226,0)),"",INDIRECT("'SorP'!$A$"&amp;MATCH($S1315&amp;$J1315,SorP!C:C,0))))</f>
        <v/>
      </c>
      <c r="U1315" s="168"/>
      <c r="V1315" s="169" t="e">
        <f>IF(C1315="",NA(),MATCH($B1315&amp;$C1315,'Smelter Look-up'!$J:$J,0))</f>
        <v>#N/A</v>
      </c>
      <c r="X1315" s="170">
        <f t="shared" ca="1" si="84"/>
        <v>0</v>
      </c>
      <c r="AB1315" s="314" t="str">
        <f t="shared" si="86"/>
        <v/>
      </c>
    </row>
    <row r="1316" spans="1:28" s="170" customFormat="1" ht="20.25">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85"/>
        <v/>
      </c>
      <c r="T1316" s="155" t="str">
        <f ca="1">IF(B1316="","",IF(ISERROR(MATCH($J1316,SorP!$B$1:$B$6226,0)),"",INDIRECT("'SorP'!$A$"&amp;MATCH($S1316&amp;$J1316,SorP!C:C,0))))</f>
        <v/>
      </c>
      <c r="U1316" s="168"/>
      <c r="V1316" s="169" t="e">
        <f>IF(C1316="",NA(),MATCH($B1316&amp;$C1316,'Smelter Look-up'!$J:$J,0))</f>
        <v>#N/A</v>
      </c>
      <c r="X1316" s="170">
        <f t="shared" ca="1" si="84"/>
        <v>0</v>
      </c>
      <c r="AB1316" s="314" t="str">
        <f t="shared" si="86"/>
        <v/>
      </c>
    </row>
    <row r="1317" spans="1:28" s="170" customFormat="1" ht="20.25">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85"/>
        <v/>
      </c>
      <c r="T1317" s="155" t="str">
        <f ca="1">IF(B1317="","",IF(ISERROR(MATCH($J1317,SorP!$B$1:$B$6226,0)),"",INDIRECT("'SorP'!$A$"&amp;MATCH($S1317&amp;$J1317,SorP!C:C,0))))</f>
        <v/>
      </c>
      <c r="U1317" s="168"/>
      <c r="V1317" s="169" t="e">
        <f>IF(C1317="",NA(),MATCH($B1317&amp;$C1317,'Smelter Look-up'!$J:$J,0))</f>
        <v>#N/A</v>
      </c>
      <c r="X1317" s="170">
        <f t="shared" ca="1" si="84"/>
        <v>0</v>
      </c>
      <c r="AB1317" s="314" t="str">
        <f t="shared" si="86"/>
        <v/>
      </c>
    </row>
    <row r="1318" spans="1:28" s="170" customFormat="1" ht="20.25">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85"/>
        <v/>
      </c>
      <c r="T1318" s="155" t="str">
        <f ca="1">IF(B1318="","",IF(ISERROR(MATCH($J1318,SorP!$B$1:$B$6226,0)),"",INDIRECT("'SorP'!$A$"&amp;MATCH($S1318&amp;$J1318,SorP!C:C,0))))</f>
        <v/>
      </c>
      <c r="U1318" s="168"/>
      <c r="V1318" s="169" t="e">
        <f>IF(C1318="",NA(),MATCH($B1318&amp;$C1318,'Smelter Look-up'!$J:$J,0))</f>
        <v>#N/A</v>
      </c>
      <c r="X1318" s="170">
        <f t="shared" ca="1" si="84"/>
        <v>0</v>
      </c>
      <c r="AB1318" s="314" t="str">
        <f t="shared" si="86"/>
        <v/>
      </c>
    </row>
    <row r="1319" spans="1:28" s="170" customFormat="1" ht="20.25">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85"/>
        <v/>
      </c>
      <c r="T1319" s="155" t="str">
        <f ca="1">IF(B1319="","",IF(ISERROR(MATCH($J1319,SorP!$B$1:$B$6226,0)),"",INDIRECT("'SorP'!$A$"&amp;MATCH($S1319&amp;$J1319,SorP!C:C,0))))</f>
        <v/>
      </c>
      <c r="U1319" s="168"/>
      <c r="V1319" s="169" t="e">
        <f>IF(C1319="",NA(),MATCH($B1319&amp;$C1319,'Smelter Look-up'!$J:$J,0))</f>
        <v>#N/A</v>
      </c>
      <c r="X1319" s="170">
        <f t="shared" ca="1" si="84"/>
        <v>0</v>
      </c>
      <c r="AB1319" s="314" t="str">
        <f t="shared" si="86"/>
        <v/>
      </c>
    </row>
    <row r="1320" spans="1:28" s="170" customFormat="1" ht="20.25">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85"/>
        <v/>
      </c>
      <c r="T1320" s="155" t="str">
        <f ca="1">IF(B1320="","",IF(ISERROR(MATCH($J1320,SorP!$B$1:$B$6226,0)),"",INDIRECT("'SorP'!$A$"&amp;MATCH($S1320&amp;$J1320,SorP!C:C,0))))</f>
        <v/>
      </c>
      <c r="U1320" s="168"/>
      <c r="V1320" s="169" t="e">
        <f>IF(C1320="",NA(),MATCH($B1320&amp;$C1320,'Smelter Look-up'!$J:$J,0))</f>
        <v>#N/A</v>
      </c>
      <c r="X1320" s="170">
        <f t="shared" ca="1" si="84"/>
        <v>0</v>
      </c>
      <c r="AB1320" s="314" t="str">
        <f t="shared" si="86"/>
        <v/>
      </c>
    </row>
    <row r="1321" spans="1:28" s="170" customFormat="1" ht="20.25">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85"/>
        <v/>
      </c>
      <c r="T1321" s="155" t="str">
        <f ca="1">IF(B1321="","",IF(ISERROR(MATCH($J1321,SorP!$B$1:$B$6226,0)),"",INDIRECT("'SorP'!$A$"&amp;MATCH($S1321&amp;$J1321,SorP!C:C,0))))</f>
        <v/>
      </c>
      <c r="U1321" s="168"/>
      <c r="V1321" s="169" t="e">
        <f>IF(C1321="",NA(),MATCH($B1321&amp;$C1321,'Smelter Look-up'!$J:$J,0))</f>
        <v>#N/A</v>
      </c>
      <c r="X1321" s="170">
        <f t="shared" ca="1" si="84"/>
        <v>0</v>
      </c>
      <c r="AB1321" s="314" t="str">
        <f t="shared" si="86"/>
        <v/>
      </c>
    </row>
    <row r="1322" spans="1:28" s="170" customFormat="1" ht="20.25">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85"/>
        <v/>
      </c>
      <c r="T1322" s="155" t="str">
        <f ca="1">IF(B1322="","",IF(ISERROR(MATCH($J1322,SorP!$B$1:$B$6226,0)),"",INDIRECT("'SorP'!$A$"&amp;MATCH($S1322&amp;$J1322,SorP!C:C,0))))</f>
        <v/>
      </c>
      <c r="U1322" s="168"/>
      <c r="V1322" s="169" t="e">
        <f>IF(C1322="",NA(),MATCH($B1322&amp;$C1322,'Smelter Look-up'!$J:$J,0))</f>
        <v>#N/A</v>
      </c>
      <c r="X1322" s="170">
        <f t="shared" ca="1" si="84"/>
        <v>0</v>
      </c>
      <c r="AB1322" s="314" t="str">
        <f t="shared" si="86"/>
        <v/>
      </c>
    </row>
    <row r="1323" spans="1:28" s="170" customFormat="1" ht="20.25">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85"/>
        <v/>
      </c>
      <c r="T1323" s="155" t="str">
        <f ca="1">IF(B1323="","",IF(ISERROR(MATCH($J1323,SorP!$B$1:$B$6226,0)),"",INDIRECT("'SorP'!$A$"&amp;MATCH($S1323&amp;$J1323,SorP!C:C,0))))</f>
        <v/>
      </c>
      <c r="U1323" s="168"/>
      <c r="V1323" s="169" t="e">
        <f>IF(C1323="",NA(),MATCH($B1323&amp;$C1323,'Smelter Look-up'!$J:$J,0))</f>
        <v>#N/A</v>
      </c>
      <c r="X1323" s="170">
        <f t="shared" ca="1" si="84"/>
        <v>0</v>
      </c>
      <c r="AB1323" s="314" t="str">
        <f t="shared" si="86"/>
        <v/>
      </c>
    </row>
    <row r="1324" spans="1:28" s="170" customFormat="1" ht="20.25">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85"/>
        <v/>
      </c>
      <c r="T1324" s="155" t="str">
        <f ca="1">IF(B1324="","",IF(ISERROR(MATCH($J1324,SorP!$B$1:$B$6226,0)),"",INDIRECT("'SorP'!$A$"&amp;MATCH($S1324&amp;$J1324,SorP!C:C,0))))</f>
        <v/>
      </c>
      <c r="U1324" s="168"/>
      <c r="V1324" s="169" t="e">
        <f>IF(C1324="",NA(),MATCH($B1324&amp;$C1324,'Smelter Look-up'!$J:$J,0))</f>
        <v>#N/A</v>
      </c>
      <c r="X1324" s="170">
        <f t="shared" ca="1" si="84"/>
        <v>0</v>
      </c>
      <c r="AB1324" s="314" t="str">
        <f t="shared" si="86"/>
        <v/>
      </c>
    </row>
    <row r="1325" spans="1:28" s="170" customFormat="1" ht="20.25">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85"/>
        <v/>
      </c>
      <c r="T1325" s="155" t="str">
        <f ca="1">IF(B1325="","",IF(ISERROR(MATCH($J1325,SorP!$B$1:$B$6226,0)),"",INDIRECT("'SorP'!$A$"&amp;MATCH($S1325&amp;$J1325,SorP!C:C,0))))</f>
        <v/>
      </c>
      <c r="U1325" s="168"/>
      <c r="V1325" s="169" t="e">
        <f>IF(C1325="",NA(),MATCH($B1325&amp;$C1325,'Smelter Look-up'!$J:$J,0))</f>
        <v>#N/A</v>
      </c>
      <c r="X1325" s="170">
        <f t="shared" ca="1" si="84"/>
        <v>0</v>
      </c>
      <c r="AB1325" s="314" t="str">
        <f t="shared" si="86"/>
        <v/>
      </c>
    </row>
    <row r="1326" spans="1:28" s="170" customFormat="1" ht="20.25">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85"/>
        <v/>
      </c>
      <c r="T1326" s="155" t="str">
        <f ca="1">IF(B1326="","",IF(ISERROR(MATCH($J1326,SorP!$B$1:$B$6226,0)),"",INDIRECT("'SorP'!$A$"&amp;MATCH($S1326&amp;$J1326,SorP!C:C,0))))</f>
        <v/>
      </c>
      <c r="U1326" s="168"/>
      <c r="V1326" s="169" t="e">
        <f>IF(C1326="",NA(),MATCH($B1326&amp;$C1326,'Smelter Look-up'!$J:$J,0))</f>
        <v>#N/A</v>
      </c>
      <c r="X1326" s="170">
        <f t="shared" ca="1" si="84"/>
        <v>0</v>
      </c>
      <c r="AB1326" s="314" t="str">
        <f t="shared" si="86"/>
        <v/>
      </c>
    </row>
    <row r="1327" spans="1:28" s="170" customFormat="1" ht="20.25">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85"/>
        <v/>
      </c>
      <c r="T1327" s="155" t="str">
        <f ca="1">IF(B1327="","",IF(ISERROR(MATCH($J1327,SorP!$B$1:$B$6226,0)),"",INDIRECT("'SorP'!$A$"&amp;MATCH($S1327&amp;$J1327,SorP!C:C,0))))</f>
        <v/>
      </c>
      <c r="U1327" s="168"/>
      <c r="V1327" s="169" t="e">
        <f>IF(C1327="",NA(),MATCH($B1327&amp;$C1327,'Smelter Look-up'!$J:$J,0))</f>
        <v>#N/A</v>
      </c>
      <c r="X1327" s="170">
        <f t="shared" ca="1" si="84"/>
        <v>0</v>
      </c>
      <c r="AB1327" s="314" t="str">
        <f t="shared" si="86"/>
        <v/>
      </c>
    </row>
    <row r="1328" spans="1:28" s="170" customFormat="1" ht="20.25">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85"/>
        <v/>
      </c>
      <c r="T1328" s="155" t="str">
        <f ca="1">IF(B1328="","",IF(ISERROR(MATCH($J1328,SorP!$B$1:$B$6226,0)),"",INDIRECT("'SorP'!$A$"&amp;MATCH($S1328&amp;$J1328,SorP!C:C,0))))</f>
        <v/>
      </c>
      <c r="U1328" s="168"/>
      <c r="V1328" s="169" t="e">
        <f>IF(C1328="",NA(),MATCH($B1328&amp;$C1328,'Smelter Look-up'!$J:$J,0))</f>
        <v>#N/A</v>
      </c>
      <c r="X1328" s="170">
        <f t="shared" ca="1" si="84"/>
        <v>0</v>
      </c>
      <c r="AB1328" s="314" t="str">
        <f t="shared" si="86"/>
        <v/>
      </c>
    </row>
    <row r="1329" spans="1:28" s="170" customFormat="1" ht="20.25">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85"/>
        <v/>
      </c>
      <c r="T1329" s="155" t="str">
        <f ca="1">IF(B1329="","",IF(ISERROR(MATCH($J1329,SorP!$B$1:$B$6226,0)),"",INDIRECT("'SorP'!$A$"&amp;MATCH($S1329&amp;$J1329,SorP!C:C,0))))</f>
        <v/>
      </c>
      <c r="U1329" s="168"/>
      <c r="V1329" s="169" t="e">
        <f>IF(C1329="",NA(),MATCH($B1329&amp;$C1329,'Smelter Look-up'!$J:$J,0))</f>
        <v>#N/A</v>
      </c>
      <c r="X1329" s="170">
        <f t="shared" ca="1" si="84"/>
        <v>0</v>
      </c>
      <c r="AB1329" s="314" t="str">
        <f t="shared" si="86"/>
        <v/>
      </c>
    </row>
    <row r="1330" spans="1:28" s="170" customFormat="1" ht="20.25">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85"/>
        <v/>
      </c>
      <c r="T1330" s="155" t="str">
        <f ca="1">IF(B1330="","",IF(ISERROR(MATCH($J1330,SorP!$B$1:$B$6226,0)),"",INDIRECT("'SorP'!$A$"&amp;MATCH($S1330&amp;$J1330,SorP!C:C,0))))</f>
        <v/>
      </c>
      <c r="U1330" s="168"/>
      <c r="V1330" s="169" t="e">
        <f>IF(C1330="",NA(),MATCH($B1330&amp;$C1330,'Smelter Look-up'!$J:$J,0))</f>
        <v>#N/A</v>
      </c>
      <c r="X1330" s="170">
        <f t="shared" ca="1" si="84"/>
        <v>0</v>
      </c>
      <c r="AB1330" s="314" t="str">
        <f t="shared" si="86"/>
        <v/>
      </c>
    </row>
    <row r="1331" spans="1:28" s="170" customFormat="1" ht="20.25">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85"/>
        <v/>
      </c>
      <c r="T1331" s="155" t="str">
        <f ca="1">IF(B1331="","",IF(ISERROR(MATCH($J1331,SorP!$B$1:$B$6226,0)),"",INDIRECT("'SorP'!$A$"&amp;MATCH($S1331&amp;$J1331,SorP!C:C,0))))</f>
        <v/>
      </c>
      <c r="U1331" s="168"/>
      <c r="V1331" s="169" t="e">
        <f>IF(C1331="",NA(),MATCH($B1331&amp;$C1331,'Smelter Look-up'!$J:$J,0))</f>
        <v>#N/A</v>
      </c>
      <c r="X1331" s="170">
        <f t="shared" ca="1" si="84"/>
        <v>0</v>
      </c>
      <c r="AB1331" s="314" t="str">
        <f t="shared" si="86"/>
        <v/>
      </c>
    </row>
    <row r="1332" spans="1:28" s="170" customFormat="1" ht="20.25">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85"/>
        <v/>
      </c>
      <c r="T1332" s="155" t="str">
        <f ca="1">IF(B1332="","",IF(ISERROR(MATCH($J1332,SorP!$B$1:$B$6226,0)),"",INDIRECT("'SorP'!$A$"&amp;MATCH($S1332&amp;$J1332,SorP!C:C,0))))</f>
        <v/>
      </c>
      <c r="U1332" s="168"/>
      <c r="V1332" s="169" t="e">
        <f>IF(C1332="",NA(),MATCH($B1332&amp;$C1332,'Smelter Look-up'!$J:$J,0))</f>
        <v>#N/A</v>
      </c>
      <c r="X1332" s="170">
        <f t="shared" ca="1" si="84"/>
        <v>0</v>
      </c>
      <c r="AB1332" s="314" t="str">
        <f t="shared" si="86"/>
        <v/>
      </c>
    </row>
    <row r="1333" spans="1:28" s="170" customFormat="1" ht="20.25">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85"/>
        <v/>
      </c>
      <c r="T1333" s="155" t="str">
        <f ca="1">IF(B1333="","",IF(ISERROR(MATCH($J1333,SorP!$B$1:$B$6226,0)),"",INDIRECT("'SorP'!$A$"&amp;MATCH($S1333&amp;$J1333,SorP!C:C,0))))</f>
        <v/>
      </c>
      <c r="U1333" s="168"/>
      <c r="V1333" s="169" t="e">
        <f>IF(C1333="",NA(),MATCH($B1333&amp;$C1333,'Smelter Look-up'!$J:$J,0))</f>
        <v>#N/A</v>
      </c>
      <c r="X1333" s="170">
        <f t="shared" ca="1" si="84"/>
        <v>0</v>
      </c>
      <c r="AB1333" s="314" t="str">
        <f t="shared" si="86"/>
        <v/>
      </c>
    </row>
    <row r="1334" spans="1:28" s="170" customFormat="1" ht="20.25">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85"/>
        <v/>
      </c>
      <c r="T1334" s="155" t="str">
        <f ca="1">IF(B1334="","",IF(ISERROR(MATCH($J1334,SorP!$B$1:$B$6226,0)),"",INDIRECT("'SorP'!$A$"&amp;MATCH($S1334&amp;$J1334,SorP!C:C,0))))</f>
        <v/>
      </c>
      <c r="U1334" s="168"/>
      <c r="V1334" s="169" t="e">
        <f>IF(C1334="",NA(),MATCH($B1334&amp;$C1334,'Smelter Look-up'!$J:$J,0))</f>
        <v>#N/A</v>
      </c>
      <c r="X1334" s="170">
        <f t="shared" ca="1" si="84"/>
        <v>0</v>
      </c>
      <c r="AB1334" s="314" t="str">
        <f t="shared" si="86"/>
        <v/>
      </c>
    </row>
    <row r="1335" spans="1:28" s="170" customFormat="1" ht="20.25">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85"/>
        <v/>
      </c>
      <c r="T1335" s="155" t="str">
        <f ca="1">IF(B1335="","",IF(ISERROR(MATCH($J1335,SorP!$B$1:$B$6226,0)),"",INDIRECT("'SorP'!$A$"&amp;MATCH($S1335&amp;$J1335,SorP!C:C,0))))</f>
        <v/>
      </c>
      <c r="U1335" s="168"/>
      <c r="V1335" s="169" t="e">
        <f>IF(C1335="",NA(),MATCH($B1335&amp;$C1335,'Smelter Look-up'!$J:$J,0))</f>
        <v>#N/A</v>
      </c>
      <c r="X1335" s="170">
        <f t="shared" ca="1" si="84"/>
        <v>0</v>
      </c>
      <c r="AB1335" s="314" t="str">
        <f t="shared" si="86"/>
        <v/>
      </c>
    </row>
    <row r="1336" spans="1:28" s="170" customFormat="1" ht="20.25">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85"/>
        <v/>
      </c>
      <c r="T1336" s="155" t="str">
        <f ca="1">IF(B1336="","",IF(ISERROR(MATCH($J1336,SorP!$B$1:$B$6226,0)),"",INDIRECT("'SorP'!$A$"&amp;MATCH($S1336&amp;$J1336,SorP!C:C,0))))</f>
        <v/>
      </c>
      <c r="U1336" s="168"/>
      <c r="V1336" s="169" t="e">
        <f>IF(C1336="",NA(),MATCH($B1336&amp;$C1336,'Smelter Look-up'!$J:$J,0))</f>
        <v>#N/A</v>
      </c>
      <c r="X1336" s="170">
        <f t="shared" ca="1" si="84"/>
        <v>0</v>
      </c>
      <c r="AB1336" s="314" t="str">
        <f t="shared" si="86"/>
        <v/>
      </c>
    </row>
    <row r="1337" spans="1:28" s="170" customFormat="1" ht="20.25">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85"/>
        <v/>
      </c>
      <c r="T1337" s="155" t="str">
        <f ca="1">IF(B1337="","",IF(ISERROR(MATCH($J1337,SorP!$B$1:$B$6226,0)),"",INDIRECT("'SorP'!$A$"&amp;MATCH($S1337&amp;$J1337,SorP!C:C,0))))</f>
        <v/>
      </c>
      <c r="U1337" s="168"/>
      <c r="V1337" s="169" t="e">
        <f>IF(C1337="",NA(),MATCH($B1337&amp;$C1337,'Smelter Look-up'!$J:$J,0))</f>
        <v>#N/A</v>
      </c>
      <c r="X1337" s="170">
        <f t="shared" ca="1" si="84"/>
        <v>0</v>
      </c>
      <c r="AB1337" s="314" t="str">
        <f t="shared" si="86"/>
        <v/>
      </c>
    </row>
    <row r="1338" spans="1:28" s="170" customFormat="1" ht="20.25">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85"/>
        <v/>
      </c>
      <c r="T1338" s="155" t="str">
        <f ca="1">IF(B1338="","",IF(ISERROR(MATCH($J1338,SorP!$B$1:$B$6226,0)),"",INDIRECT("'SorP'!$A$"&amp;MATCH($S1338&amp;$J1338,SorP!C:C,0))))</f>
        <v/>
      </c>
      <c r="U1338" s="168"/>
      <c r="V1338" s="169" t="e">
        <f>IF(C1338="",NA(),MATCH($B1338&amp;$C1338,'Smelter Look-up'!$J:$J,0))</f>
        <v>#N/A</v>
      </c>
      <c r="X1338" s="170">
        <f t="shared" ca="1" si="84"/>
        <v>0</v>
      </c>
      <c r="AB1338" s="314" t="str">
        <f t="shared" si="86"/>
        <v/>
      </c>
    </row>
    <row r="1339" spans="1:28" s="170" customFormat="1" ht="20.25">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85"/>
        <v/>
      </c>
      <c r="T1339" s="155" t="str">
        <f ca="1">IF(B1339="","",IF(ISERROR(MATCH($J1339,SorP!$B$1:$B$6226,0)),"",INDIRECT("'SorP'!$A$"&amp;MATCH($S1339&amp;$J1339,SorP!C:C,0))))</f>
        <v/>
      </c>
      <c r="U1339" s="168"/>
      <c r="V1339" s="169" t="e">
        <f>IF(C1339="",NA(),MATCH($B1339&amp;$C1339,'Smelter Look-up'!$J:$J,0))</f>
        <v>#N/A</v>
      </c>
      <c r="X1339" s="170">
        <f t="shared" ref="X1339:X1402" ca="1" si="87">IF(AND(C1339="Smelter not listed",OR(LEN(D1339)=0,LEN(E1339)=0)),1,0)</f>
        <v>0</v>
      </c>
      <c r="AB1339" s="314" t="str">
        <f t="shared" si="86"/>
        <v/>
      </c>
    </row>
    <row r="1340" spans="1:28" s="170" customFormat="1" ht="20.25">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ref="S1340:S1403" ca="1" si="88">IF(B1340="","",IF(ISERROR(MATCH($E1340,CL,0)),"Unknown",INDIRECT("'C'!$A$"&amp;MATCH($E1340,CL,0)+1)))</f>
        <v/>
      </c>
      <c r="T1340" s="155" t="str">
        <f ca="1">IF(B1340="","",IF(ISERROR(MATCH($J1340,SorP!$B$1:$B$6226,0)),"",INDIRECT("'SorP'!$A$"&amp;MATCH($S1340&amp;$J1340,SorP!C:C,0))))</f>
        <v/>
      </c>
      <c r="U1340" s="168"/>
      <c r="V1340" s="169" t="e">
        <f>IF(C1340="",NA(),MATCH($B1340&amp;$C1340,'Smelter Look-up'!$J:$J,0))</f>
        <v>#N/A</v>
      </c>
      <c r="X1340" s="170">
        <f t="shared" ca="1" si="87"/>
        <v>0</v>
      </c>
      <c r="AB1340" s="314" t="str">
        <f t="shared" si="86"/>
        <v/>
      </c>
    </row>
    <row r="1341" spans="1:28" s="170" customFormat="1" ht="20.25">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88"/>
        <v/>
      </c>
      <c r="T1341" s="155" t="str">
        <f ca="1">IF(B1341="","",IF(ISERROR(MATCH($J1341,SorP!$B$1:$B$6226,0)),"",INDIRECT("'SorP'!$A$"&amp;MATCH($S1341&amp;$J1341,SorP!C:C,0))))</f>
        <v/>
      </c>
      <c r="U1341" s="168"/>
      <c r="V1341" s="169" t="e">
        <f>IF(C1341="",NA(),MATCH($B1341&amp;$C1341,'Smelter Look-up'!$J:$J,0))</f>
        <v>#N/A</v>
      </c>
      <c r="X1341" s="170">
        <f t="shared" ca="1" si="87"/>
        <v>0</v>
      </c>
      <c r="AB1341" s="314" t="str">
        <f t="shared" si="86"/>
        <v/>
      </c>
    </row>
    <row r="1342" spans="1:28" s="170" customFormat="1" ht="20.25">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88"/>
        <v/>
      </c>
      <c r="T1342" s="155" t="str">
        <f ca="1">IF(B1342="","",IF(ISERROR(MATCH($J1342,SorP!$B$1:$B$6226,0)),"",INDIRECT("'SorP'!$A$"&amp;MATCH($S1342&amp;$J1342,SorP!C:C,0))))</f>
        <v/>
      </c>
      <c r="U1342" s="168"/>
      <c r="V1342" s="169" t="e">
        <f>IF(C1342="",NA(),MATCH($B1342&amp;$C1342,'Smelter Look-up'!$J:$J,0))</f>
        <v>#N/A</v>
      </c>
      <c r="X1342" s="170">
        <f t="shared" ca="1" si="87"/>
        <v>0</v>
      </c>
      <c r="AB1342" s="314" t="str">
        <f t="shared" si="86"/>
        <v/>
      </c>
    </row>
    <row r="1343" spans="1:28" s="170" customFormat="1" ht="20.25">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88"/>
        <v/>
      </c>
      <c r="T1343" s="155" t="str">
        <f ca="1">IF(B1343="","",IF(ISERROR(MATCH($J1343,SorP!$B$1:$B$6226,0)),"",INDIRECT("'SorP'!$A$"&amp;MATCH($S1343&amp;$J1343,SorP!C:C,0))))</f>
        <v/>
      </c>
      <c r="U1343" s="168"/>
      <c r="V1343" s="169" t="e">
        <f>IF(C1343="",NA(),MATCH($B1343&amp;$C1343,'Smelter Look-up'!$J:$J,0))</f>
        <v>#N/A</v>
      </c>
      <c r="X1343" s="170">
        <f t="shared" ca="1" si="87"/>
        <v>0</v>
      </c>
      <c r="AB1343" s="314" t="str">
        <f t="shared" si="86"/>
        <v/>
      </c>
    </row>
    <row r="1344" spans="1:28" s="170" customFormat="1" ht="20.25">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ca="1" si="88"/>
        <v/>
      </c>
      <c r="T1344" s="155" t="str">
        <f ca="1">IF(B1344="","",IF(ISERROR(MATCH($J1344,SorP!$B$1:$B$6226,0)),"",INDIRECT("'SorP'!$A$"&amp;MATCH($S1344&amp;$J1344,SorP!C:C,0))))</f>
        <v/>
      </c>
      <c r="U1344" s="168"/>
      <c r="V1344" s="169" t="e">
        <f>IF(C1344="",NA(),MATCH($B1344&amp;$C1344,'Smelter Look-up'!$J:$J,0))</f>
        <v>#N/A</v>
      </c>
      <c r="X1344" s="170">
        <f t="shared" ca="1" si="87"/>
        <v>0</v>
      </c>
      <c r="AB1344" s="314" t="str">
        <f t="shared" si="86"/>
        <v/>
      </c>
    </row>
    <row r="1345" spans="1:28" s="170" customFormat="1" ht="20.25">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88"/>
        <v/>
      </c>
      <c r="T1345" s="155" t="str">
        <f ca="1">IF(B1345="","",IF(ISERROR(MATCH($J1345,SorP!$B$1:$B$6226,0)),"",INDIRECT("'SorP'!$A$"&amp;MATCH($S1345&amp;$J1345,SorP!C:C,0))))</f>
        <v/>
      </c>
      <c r="U1345" s="168"/>
      <c r="V1345" s="169" t="e">
        <f>IF(C1345="",NA(),MATCH($B1345&amp;$C1345,'Smelter Look-up'!$J:$J,0))</f>
        <v>#N/A</v>
      </c>
      <c r="X1345" s="170">
        <f t="shared" ca="1" si="87"/>
        <v>0</v>
      </c>
      <c r="AB1345" s="314" t="str">
        <f t="shared" si="86"/>
        <v/>
      </c>
    </row>
    <row r="1346" spans="1:28" s="170" customFormat="1" ht="20.25">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88"/>
        <v/>
      </c>
      <c r="T1346" s="155" t="str">
        <f ca="1">IF(B1346="","",IF(ISERROR(MATCH($J1346,SorP!$B$1:$B$6226,0)),"",INDIRECT("'SorP'!$A$"&amp;MATCH($S1346&amp;$J1346,SorP!C:C,0))))</f>
        <v/>
      </c>
      <c r="U1346" s="168"/>
      <c r="V1346" s="169" t="e">
        <f>IF(C1346="",NA(),MATCH($B1346&amp;$C1346,'Smelter Look-up'!$J:$J,0))</f>
        <v>#N/A</v>
      </c>
      <c r="X1346" s="170">
        <f t="shared" ca="1" si="87"/>
        <v>0</v>
      </c>
      <c r="AB1346" s="314" t="str">
        <f t="shared" ref="AB1346:AB1409" si="89">IF(C1346="","",B1346)</f>
        <v/>
      </c>
    </row>
    <row r="1347" spans="1:28" s="170" customFormat="1" ht="20.25">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88"/>
        <v/>
      </c>
      <c r="T1347" s="155" t="str">
        <f ca="1">IF(B1347="","",IF(ISERROR(MATCH($J1347,SorP!$B$1:$B$6226,0)),"",INDIRECT("'SorP'!$A$"&amp;MATCH($S1347&amp;$J1347,SorP!C:C,0))))</f>
        <v/>
      </c>
      <c r="U1347" s="168"/>
      <c r="V1347" s="169" t="e">
        <f>IF(C1347="",NA(),MATCH($B1347&amp;$C1347,'Smelter Look-up'!$J:$J,0))</f>
        <v>#N/A</v>
      </c>
      <c r="X1347" s="170">
        <f t="shared" ca="1" si="87"/>
        <v>0</v>
      </c>
      <c r="AB1347" s="314" t="str">
        <f t="shared" si="89"/>
        <v/>
      </c>
    </row>
    <row r="1348" spans="1:28" s="170" customFormat="1" ht="20.25">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88"/>
        <v/>
      </c>
      <c r="T1348" s="155" t="str">
        <f ca="1">IF(B1348="","",IF(ISERROR(MATCH($J1348,SorP!$B$1:$B$6226,0)),"",INDIRECT("'SorP'!$A$"&amp;MATCH($S1348&amp;$J1348,SorP!C:C,0))))</f>
        <v/>
      </c>
      <c r="U1348" s="168"/>
      <c r="V1348" s="169" t="e">
        <f>IF(C1348="",NA(),MATCH($B1348&amp;$C1348,'Smelter Look-up'!$J:$J,0))</f>
        <v>#N/A</v>
      </c>
      <c r="X1348" s="170">
        <f t="shared" ca="1" si="87"/>
        <v>0</v>
      </c>
      <c r="AB1348" s="314" t="str">
        <f t="shared" si="89"/>
        <v/>
      </c>
    </row>
    <row r="1349" spans="1:28" s="170" customFormat="1" ht="20.25">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88"/>
        <v/>
      </c>
      <c r="T1349" s="155" t="str">
        <f ca="1">IF(B1349="","",IF(ISERROR(MATCH($J1349,SorP!$B$1:$B$6226,0)),"",INDIRECT("'SorP'!$A$"&amp;MATCH($S1349&amp;$J1349,SorP!C:C,0))))</f>
        <v/>
      </c>
      <c r="U1349" s="168"/>
      <c r="V1349" s="169" t="e">
        <f>IF(C1349="",NA(),MATCH($B1349&amp;$C1349,'Smelter Look-up'!$J:$J,0))</f>
        <v>#N/A</v>
      </c>
      <c r="X1349" s="170">
        <f t="shared" ca="1" si="87"/>
        <v>0</v>
      </c>
      <c r="AB1349" s="314" t="str">
        <f t="shared" si="89"/>
        <v/>
      </c>
    </row>
    <row r="1350" spans="1:28" s="170" customFormat="1" ht="20.25">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88"/>
        <v/>
      </c>
      <c r="T1350" s="155" t="str">
        <f ca="1">IF(B1350="","",IF(ISERROR(MATCH($J1350,SorP!$B$1:$B$6226,0)),"",INDIRECT("'SorP'!$A$"&amp;MATCH($S1350&amp;$J1350,SorP!C:C,0))))</f>
        <v/>
      </c>
      <c r="U1350" s="168"/>
      <c r="V1350" s="169" t="e">
        <f>IF(C1350="",NA(),MATCH($B1350&amp;$C1350,'Smelter Look-up'!$J:$J,0))</f>
        <v>#N/A</v>
      </c>
      <c r="X1350" s="170">
        <f t="shared" ca="1" si="87"/>
        <v>0</v>
      </c>
      <c r="AB1350" s="314" t="str">
        <f t="shared" si="89"/>
        <v/>
      </c>
    </row>
    <row r="1351" spans="1:28" s="170" customFormat="1" ht="20.25">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88"/>
        <v/>
      </c>
      <c r="T1351" s="155" t="str">
        <f ca="1">IF(B1351="","",IF(ISERROR(MATCH($J1351,SorP!$B$1:$B$6226,0)),"",INDIRECT("'SorP'!$A$"&amp;MATCH($S1351&amp;$J1351,SorP!C:C,0))))</f>
        <v/>
      </c>
      <c r="U1351" s="168"/>
      <c r="V1351" s="169" t="e">
        <f>IF(C1351="",NA(),MATCH($B1351&amp;$C1351,'Smelter Look-up'!$J:$J,0))</f>
        <v>#N/A</v>
      </c>
      <c r="X1351" s="170">
        <f t="shared" ca="1" si="87"/>
        <v>0</v>
      </c>
      <c r="AB1351" s="314" t="str">
        <f t="shared" si="89"/>
        <v/>
      </c>
    </row>
    <row r="1352" spans="1:28" s="170" customFormat="1" ht="20.25">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88"/>
        <v/>
      </c>
      <c r="T1352" s="155" t="str">
        <f ca="1">IF(B1352="","",IF(ISERROR(MATCH($J1352,SorP!$B$1:$B$6226,0)),"",INDIRECT("'SorP'!$A$"&amp;MATCH($S1352&amp;$J1352,SorP!C:C,0))))</f>
        <v/>
      </c>
      <c r="U1352" s="168"/>
      <c r="V1352" s="169" t="e">
        <f>IF(C1352="",NA(),MATCH($B1352&amp;$C1352,'Smelter Look-up'!$J:$J,0))</f>
        <v>#N/A</v>
      </c>
      <c r="X1352" s="170">
        <f t="shared" ca="1" si="87"/>
        <v>0</v>
      </c>
      <c r="AB1352" s="314" t="str">
        <f t="shared" si="89"/>
        <v/>
      </c>
    </row>
    <row r="1353" spans="1:28" s="170" customFormat="1" ht="20.25">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88"/>
        <v/>
      </c>
      <c r="T1353" s="155" t="str">
        <f ca="1">IF(B1353="","",IF(ISERROR(MATCH($J1353,SorP!$B$1:$B$6226,0)),"",INDIRECT("'SorP'!$A$"&amp;MATCH($S1353&amp;$J1353,SorP!C:C,0))))</f>
        <v/>
      </c>
      <c r="U1353" s="168"/>
      <c r="V1353" s="169" t="e">
        <f>IF(C1353="",NA(),MATCH($B1353&amp;$C1353,'Smelter Look-up'!$J:$J,0))</f>
        <v>#N/A</v>
      </c>
      <c r="X1353" s="170">
        <f t="shared" ca="1" si="87"/>
        <v>0</v>
      </c>
      <c r="AB1353" s="314" t="str">
        <f t="shared" si="89"/>
        <v/>
      </c>
    </row>
    <row r="1354" spans="1:28" s="170" customFormat="1" ht="20.25">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88"/>
        <v/>
      </c>
      <c r="T1354" s="155" t="str">
        <f ca="1">IF(B1354="","",IF(ISERROR(MATCH($J1354,SorP!$B$1:$B$6226,0)),"",INDIRECT("'SorP'!$A$"&amp;MATCH($S1354&amp;$J1354,SorP!C:C,0))))</f>
        <v/>
      </c>
      <c r="U1354" s="168"/>
      <c r="V1354" s="169" t="e">
        <f>IF(C1354="",NA(),MATCH($B1354&amp;$C1354,'Smelter Look-up'!$J:$J,0))</f>
        <v>#N/A</v>
      </c>
      <c r="X1354" s="170">
        <f t="shared" ca="1" si="87"/>
        <v>0</v>
      </c>
      <c r="AB1354" s="314" t="str">
        <f t="shared" si="89"/>
        <v/>
      </c>
    </row>
    <row r="1355" spans="1:28" s="170" customFormat="1" ht="20.25">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88"/>
        <v/>
      </c>
      <c r="T1355" s="155" t="str">
        <f ca="1">IF(B1355="","",IF(ISERROR(MATCH($J1355,SorP!$B$1:$B$6226,0)),"",INDIRECT("'SorP'!$A$"&amp;MATCH($S1355&amp;$J1355,SorP!C:C,0))))</f>
        <v/>
      </c>
      <c r="U1355" s="168"/>
      <c r="V1355" s="169" t="e">
        <f>IF(C1355="",NA(),MATCH($B1355&amp;$C1355,'Smelter Look-up'!$J:$J,0))</f>
        <v>#N/A</v>
      </c>
      <c r="X1355" s="170">
        <f t="shared" ca="1" si="87"/>
        <v>0</v>
      </c>
      <c r="AB1355" s="314" t="str">
        <f t="shared" si="89"/>
        <v/>
      </c>
    </row>
    <row r="1356" spans="1:28" s="170" customFormat="1" ht="20.25">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88"/>
        <v/>
      </c>
      <c r="T1356" s="155" t="str">
        <f ca="1">IF(B1356="","",IF(ISERROR(MATCH($J1356,SorP!$B$1:$B$6226,0)),"",INDIRECT("'SorP'!$A$"&amp;MATCH($S1356&amp;$J1356,SorP!C:C,0))))</f>
        <v/>
      </c>
      <c r="U1356" s="168"/>
      <c r="V1356" s="169" t="e">
        <f>IF(C1356="",NA(),MATCH($B1356&amp;$C1356,'Smelter Look-up'!$J:$J,0))</f>
        <v>#N/A</v>
      </c>
      <c r="X1356" s="170">
        <f t="shared" ca="1" si="87"/>
        <v>0</v>
      </c>
      <c r="AB1356" s="314" t="str">
        <f t="shared" si="89"/>
        <v/>
      </c>
    </row>
    <row r="1357" spans="1:28" s="170" customFormat="1" ht="20.25">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88"/>
        <v/>
      </c>
      <c r="T1357" s="155" t="str">
        <f ca="1">IF(B1357="","",IF(ISERROR(MATCH($J1357,SorP!$B$1:$B$6226,0)),"",INDIRECT("'SorP'!$A$"&amp;MATCH($S1357&amp;$J1357,SorP!C:C,0))))</f>
        <v/>
      </c>
      <c r="U1357" s="168"/>
      <c r="V1357" s="169" t="e">
        <f>IF(C1357="",NA(),MATCH($B1357&amp;$C1357,'Smelter Look-up'!$J:$J,0))</f>
        <v>#N/A</v>
      </c>
      <c r="X1357" s="170">
        <f t="shared" ca="1" si="87"/>
        <v>0</v>
      </c>
      <c r="AB1357" s="314" t="str">
        <f t="shared" si="89"/>
        <v/>
      </c>
    </row>
    <row r="1358" spans="1:28" s="170" customFormat="1" ht="20.25">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88"/>
        <v/>
      </c>
      <c r="T1358" s="155" t="str">
        <f ca="1">IF(B1358="","",IF(ISERROR(MATCH($J1358,SorP!$B$1:$B$6226,0)),"",INDIRECT("'SorP'!$A$"&amp;MATCH($S1358&amp;$J1358,SorP!C:C,0))))</f>
        <v/>
      </c>
      <c r="U1358" s="168"/>
      <c r="V1358" s="169" t="e">
        <f>IF(C1358="",NA(),MATCH($B1358&amp;$C1358,'Smelter Look-up'!$J:$J,0))</f>
        <v>#N/A</v>
      </c>
      <c r="X1358" s="170">
        <f t="shared" ca="1" si="87"/>
        <v>0</v>
      </c>
      <c r="AB1358" s="314" t="str">
        <f t="shared" si="89"/>
        <v/>
      </c>
    </row>
    <row r="1359" spans="1:28" s="170" customFormat="1" ht="20.25">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88"/>
        <v/>
      </c>
      <c r="T1359" s="155" t="str">
        <f ca="1">IF(B1359="","",IF(ISERROR(MATCH($J1359,SorP!$B$1:$B$6226,0)),"",INDIRECT("'SorP'!$A$"&amp;MATCH($S1359&amp;$J1359,SorP!C:C,0))))</f>
        <v/>
      </c>
      <c r="U1359" s="168"/>
      <c r="V1359" s="169" t="e">
        <f>IF(C1359="",NA(),MATCH($B1359&amp;$C1359,'Smelter Look-up'!$J:$J,0))</f>
        <v>#N/A</v>
      </c>
      <c r="X1359" s="170">
        <f t="shared" ca="1" si="87"/>
        <v>0</v>
      </c>
      <c r="AB1359" s="314" t="str">
        <f t="shared" si="89"/>
        <v/>
      </c>
    </row>
    <row r="1360" spans="1:28" s="170" customFormat="1" ht="20.25">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88"/>
        <v/>
      </c>
      <c r="T1360" s="155" t="str">
        <f ca="1">IF(B1360="","",IF(ISERROR(MATCH($J1360,SorP!$B$1:$B$6226,0)),"",INDIRECT("'SorP'!$A$"&amp;MATCH($S1360&amp;$J1360,SorP!C:C,0))))</f>
        <v/>
      </c>
      <c r="U1360" s="168"/>
      <c r="V1360" s="169" t="e">
        <f>IF(C1360="",NA(),MATCH($B1360&amp;$C1360,'Smelter Look-up'!$J:$J,0))</f>
        <v>#N/A</v>
      </c>
      <c r="X1360" s="170">
        <f t="shared" ca="1" si="87"/>
        <v>0</v>
      </c>
      <c r="AB1360" s="314" t="str">
        <f t="shared" si="89"/>
        <v/>
      </c>
    </row>
    <row r="1361" spans="1:28" s="170" customFormat="1" ht="20.25">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88"/>
        <v/>
      </c>
      <c r="T1361" s="155" t="str">
        <f ca="1">IF(B1361="","",IF(ISERROR(MATCH($J1361,SorP!$B$1:$B$6226,0)),"",INDIRECT("'SorP'!$A$"&amp;MATCH($S1361&amp;$J1361,SorP!C:C,0))))</f>
        <v/>
      </c>
      <c r="U1361" s="168"/>
      <c r="V1361" s="169" t="e">
        <f>IF(C1361="",NA(),MATCH($B1361&amp;$C1361,'Smelter Look-up'!$J:$J,0))</f>
        <v>#N/A</v>
      </c>
      <c r="X1361" s="170">
        <f t="shared" ca="1" si="87"/>
        <v>0</v>
      </c>
      <c r="AB1361" s="314" t="str">
        <f t="shared" si="89"/>
        <v/>
      </c>
    </row>
    <row r="1362" spans="1:28" s="170" customFormat="1" ht="20.25">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88"/>
        <v/>
      </c>
      <c r="T1362" s="155" t="str">
        <f ca="1">IF(B1362="","",IF(ISERROR(MATCH($J1362,SorP!$B$1:$B$6226,0)),"",INDIRECT("'SorP'!$A$"&amp;MATCH($S1362&amp;$J1362,SorP!C:C,0))))</f>
        <v/>
      </c>
      <c r="U1362" s="168"/>
      <c r="V1362" s="169" t="e">
        <f>IF(C1362="",NA(),MATCH($B1362&amp;$C1362,'Smelter Look-up'!$J:$J,0))</f>
        <v>#N/A</v>
      </c>
      <c r="X1362" s="170">
        <f t="shared" ca="1" si="87"/>
        <v>0</v>
      </c>
      <c r="AB1362" s="314" t="str">
        <f t="shared" si="89"/>
        <v/>
      </c>
    </row>
    <row r="1363" spans="1:28" s="170" customFormat="1" ht="20.25">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88"/>
        <v/>
      </c>
      <c r="T1363" s="155" t="str">
        <f ca="1">IF(B1363="","",IF(ISERROR(MATCH($J1363,SorP!$B$1:$B$6226,0)),"",INDIRECT("'SorP'!$A$"&amp;MATCH($S1363&amp;$J1363,SorP!C:C,0))))</f>
        <v/>
      </c>
      <c r="U1363" s="168"/>
      <c r="V1363" s="169" t="e">
        <f>IF(C1363="",NA(),MATCH($B1363&amp;$C1363,'Smelter Look-up'!$J:$J,0))</f>
        <v>#N/A</v>
      </c>
      <c r="X1363" s="170">
        <f t="shared" ca="1" si="87"/>
        <v>0</v>
      </c>
      <c r="AB1363" s="314" t="str">
        <f t="shared" si="89"/>
        <v/>
      </c>
    </row>
    <row r="1364" spans="1:28" s="170" customFormat="1" ht="20.25">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88"/>
        <v/>
      </c>
      <c r="T1364" s="155" t="str">
        <f ca="1">IF(B1364="","",IF(ISERROR(MATCH($J1364,SorP!$B$1:$B$6226,0)),"",INDIRECT("'SorP'!$A$"&amp;MATCH($S1364&amp;$J1364,SorP!C:C,0))))</f>
        <v/>
      </c>
      <c r="U1364" s="168"/>
      <c r="V1364" s="169" t="e">
        <f>IF(C1364="",NA(),MATCH($B1364&amp;$C1364,'Smelter Look-up'!$J:$J,0))</f>
        <v>#N/A</v>
      </c>
      <c r="X1364" s="170">
        <f t="shared" ca="1" si="87"/>
        <v>0</v>
      </c>
      <c r="AB1364" s="314" t="str">
        <f t="shared" si="89"/>
        <v/>
      </c>
    </row>
    <row r="1365" spans="1:28" s="170" customFormat="1" ht="20.25">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88"/>
        <v/>
      </c>
      <c r="T1365" s="155" t="str">
        <f ca="1">IF(B1365="","",IF(ISERROR(MATCH($J1365,SorP!$B$1:$B$6226,0)),"",INDIRECT("'SorP'!$A$"&amp;MATCH($S1365&amp;$J1365,SorP!C:C,0))))</f>
        <v/>
      </c>
      <c r="U1365" s="168"/>
      <c r="V1365" s="169" t="e">
        <f>IF(C1365="",NA(),MATCH($B1365&amp;$C1365,'Smelter Look-up'!$J:$J,0))</f>
        <v>#N/A</v>
      </c>
      <c r="X1365" s="170">
        <f t="shared" ca="1" si="87"/>
        <v>0</v>
      </c>
      <c r="AB1365" s="314" t="str">
        <f t="shared" si="89"/>
        <v/>
      </c>
    </row>
    <row r="1366" spans="1:28" s="170" customFormat="1" ht="20.25">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88"/>
        <v/>
      </c>
      <c r="T1366" s="155" t="str">
        <f ca="1">IF(B1366="","",IF(ISERROR(MATCH($J1366,SorP!$B$1:$B$6226,0)),"",INDIRECT("'SorP'!$A$"&amp;MATCH($S1366&amp;$J1366,SorP!C:C,0))))</f>
        <v/>
      </c>
      <c r="U1366" s="168"/>
      <c r="V1366" s="169" t="e">
        <f>IF(C1366="",NA(),MATCH($B1366&amp;$C1366,'Smelter Look-up'!$J:$J,0))</f>
        <v>#N/A</v>
      </c>
      <c r="X1366" s="170">
        <f t="shared" ca="1" si="87"/>
        <v>0</v>
      </c>
      <c r="AB1366" s="314" t="str">
        <f t="shared" si="89"/>
        <v/>
      </c>
    </row>
    <row r="1367" spans="1:28" s="170" customFormat="1" ht="20.25">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88"/>
        <v/>
      </c>
      <c r="T1367" s="155" t="str">
        <f ca="1">IF(B1367="","",IF(ISERROR(MATCH($J1367,SorP!$B$1:$B$6226,0)),"",INDIRECT("'SorP'!$A$"&amp;MATCH($S1367&amp;$J1367,SorP!C:C,0))))</f>
        <v/>
      </c>
      <c r="U1367" s="168"/>
      <c r="V1367" s="169" t="e">
        <f>IF(C1367="",NA(),MATCH($B1367&amp;$C1367,'Smelter Look-up'!$J:$J,0))</f>
        <v>#N/A</v>
      </c>
      <c r="X1367" s="170">
        <f t="shared" ca="1" si="87"/>
        <v>0</v>
      </c>
      <c r="AB1367" s="314" t="str">
        <f t="shared" si="89"/>
        <v/>
      </c>
    </row>
    <row r="1368" spans="1:28" s="170" customFormat="1" ht="20.25">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88"/>
        <v/>
      </c>
      <c r="T1368" s="155" t="str">
        <f ca="1">IF(B1368="","",IF(ISERROR(MATCH($J1368,SorP!$B$1:$B$6226,0)),"",INDIRECT("'SorP'!$A$"&amp;MATCH($S1368&amp;$J1368,SorP!C:C,0))))</f>
        <v/>
      </c>
      <c r="U1368" s="168"/>
      <c r="V1368" s="169" t="e">
        <f>IF(C1368="",NA(),MATCH($B1368&amp;$C1368,'Smelter Look-up'!$J:$J,0))</f>
        <v>#N/A</v>
      </c>
      <c r="X1368" s="170">
        <f t="shared" ca="1" si="87"/>
        <v>0</v>
      </c>
      <c r="AB1368" s="314" t="str">
        <f t="shared" si="89"/>
        <v/>
      </c>
    </row>
    <row r="1369" spans="1:28" s="170" customFormat="1" ht="20.25">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88"/>
        <v/>
      </c>
      <c r="T1369" s="155" t="str">
        <f ca="1">IF(B1369="","",IF(ISERROR(MATCH($J1369,SorP!$B$1:$B$6226,0)),"",INDIRECT("'SorP'!$A$"&amp;MATCH($S1369&amp;$J1369,SorP!C:C,0))))</f>
        <v/>
      </c>
      <c r="U1369" s="168"/>
      <c r="V1369" s="169" t="e">
        <f>IF(C1369="",NA(),MATCH($B1369&amp;$C1369,'Smelter Look-up'!$J:$J,0))</f>
        <v>#N/A</v>
      </c>
      <c r="X1369" s="170">
        <f t="shared" ca="1" si="87"/>
        <v>0</v>
      </c>
      <c r="AB1369" s="314" t="str">
        <f t="shared" si="89"/>
        <v/>
      </c>
    </row>
    <row r="1370" spans="1:28" s="170" customFormat="1" ht="20.25">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88"/>
        <v/>
      </c>
      <c r="T1370" s="155" t="str">
        <f ca="1">IF(B1370="","",IF(ISERROR(MATCH($J1370,SorP!$B$1:$B$6226,0)),"",INDIRECT("'SorP'!$A$"&amp;MATCH($S1370&amp;$J1370,SorP!C:C,0))))</f>
        <v/>
      </c>
      <c r="U1370" s="168"/>
      <c r="V1370" s="169" t="e">
        <f>IF(C1370="",NA(),MATCH($B1370&amp;$C1370,'Smelter Look-up'!$J:$J,0))</f>
        <v>#N/A</v>
      </c>
      <c r="X1370" s="170">
        <f t="shared" ca="1" si="87"/>
        <v>0</v>
      </c>
      <c r="AB1370" s="314" t="str">
        <f t="shared" si="89"/>
        <v/>
      </c>
    </row>
    <row r="1371" spans="1:28" s="170" customFormat="1" ht="20.25">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88"/>
        <v/>
      </c>
      <c r="T1371" s="155" t="str">
        <f ca="1">IF(B1371="","",IF(ISERROR(MATCH($J1371,SorP!$B$1:$B$6226,0)),"",INDIRECT("'SorP'!$A$"&amp;MATCH($S1371&amp;$J1371,SorP!C:C,0))))</f>
        <v/>
      </c>
      <c r="U1371" s="168"/>
      <c r="V1371" s="169" t="e">
        <f>IF(C1371="",NA(),MATCH($B1371&amp;$C1371,'Smelter Look-up'!$J:$J,0))</f>
        <v>#N/A</v>
      </c>
      <c r="X1371" s="170">
        <f t="shared" ca="1" si="87"/>
        <v>0</v>
      </c>
      <c r="AB1371" s="314" t="str">
        <f t="shared" si="89"/>
        <v/>
      </c>
    </row>
    <row r="1372" spans="1:28" s="170" customFormat="1" ht="20.25">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88"/>
        <v/>
      </c>
      <c r="T1372" s="155" t="str">
        <f ca="1">IF(B1372="","",IF(ISERROR(MATCH($J1372,SorP!$B$1:$B$6226,0)),"",INDIRECT("'SorP'!$A$"&amp;MATCH($S1372&amp;$J1372,SorP!C:C,0))))</f>
        <v/>
      </c>
      <c r="U1372" s="168"/>
      <c r="V1372" s="169" t="e">
        <f>IF(C1372="",NA(),MATCH($B1372&amp;$C1372,'Smelter Look-up'!$J:$J,0))</f>
        <v>#N/A</v>
      </c>
      <c r="X1372" s="170">
        <f t="shared" ca="1" si="87"/>
        <v>0</v>
      </c>
      <c r="AB1372" s="314" t="str">
        <f t="shared" si="89"/>
        <v/>
      </c>
    </row>
    <row r="1373" spans="1:28" s="170" customFormat="1" ht="20.25">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88"/>
        <v/>
      </c>
      <c r="T1373" s="155" t="str">
        <f ca="1">IF(B1373="","",IF(ISERROR(MATCH($J1373,SorP!$B$1:$B$6226,0)),"",INDIRECT("'SorP'!$A$"&amp;MATCH($S1373&amp;$J1373,SorP!C:C,0))))</f>
        <v/>
      </c>
      <c r="U1373" s="168"/>
      <c r="V1373" s="169" t="e">
        <f>IF(C1373="",NA(),MATCH($B1373&amp;$C1373,'Smelter Look-up'!$J:$J,0))</f>
        <v>#N/A</v>
      </c>
      <c r="X1373" s="170">
        <f t="shared" ca="1" si="87"/>
        <v>0</v>
      </c>
      <c r="AB1373" s="314" t="str">
        <f t="shared" si="89"/>
        <v/>
      </c>
    </row>
    <row r="1374" spans="1:28" s="170" customFormat="1" ht="20.25">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88"/>
        <v/>
      </c>
      <c r="T1374" s="155" t="str">
        <f ca="1">IF(B1374="","",IF(ISERROR(MATCH($J1374,SorP!$B$1:$B$6226,0)),"",INDIRECT("'SorP'!$A$"&amp;MATCH($S1374&amp;$J1374,SorP!C:C,0))))</f>
        <v/>
      </c>
      <c r="U1374" s="168"/>
      <c r="V1374" s="169" t="e">
        <f>IF(C1374="",NA(),MATCH($B1374&amp;$C1374,'Smelter Look-up'!$J:$J,0))</f>
        <v>#N/A</v>
      </c>
      <c r="X1374" s="170">
        <f t="shared" ca="1" si="87"/>
        <v>0</v>
      </c>
      <c r="AB1374" s="314" t="str">
        <f t="shared" si="89"/>
        <v/>
      </c>
    </row>
    <row r="1375" spans="1:28" s="170" customFormat="1" ht="20.25">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88"/>
        <v/>
      </c>
      <c r="T1375" s="155" t="str">
        <f ca="1">IF(B1375="","",IF(ISERROR(MATCH($J1375,SorP!$B$1:$B$6226,0)),"",INDIRECT("'SorP'!$A$"&amp;MATCH($S1375&amp;$J1375,SorP!C:C,0))))</f>
        <v/>
      </c>
      <c r="U1375" s="168"/>
      <c r="V1375" s="169" t="e">
        <f>IF(C1375="",NA(),MATCH($B1375&amp;$C1375,'Smelter Look-up'!$J:$J,0))</f>
        <v>#N/A</v>
      </c>
      <c r="X1375" s="170">
        <f t="shared" ca="1" si="87"/>
        <v>0</v>
      </c>
      <c r="AB1375" s="314" t="str">
        <f t="shared" si="89"/>
        <v/>
      </c>
    </row>
    <row r="1376" spans="1:28" s="170" customFormat="1" ht="20.25">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88"/>
        <v/>
      </c>
      <c r="T1376" s="155" t="str">
        <f ca="1">IF(B1376="","",IF(ISERROR(MATCH($J1376,SorP!$B$1:$B$6226,0)),"",INDIRECT("'SorP'!$A$"&amp;MATCH($S1376&amp;$J1376,SorP!C:C,0))))</f>
        <v/>
      </c>
      <c r="U1376" s="168"/>
      <c r="V1376" s="169" t="e">
        <f>IF(C1376="",NA(),MATCH($B1376&amp;$C1376,'Smelter Look-up'!$J:$J,0))</f>
        <v>#N/A</v>
      </c>
      <c r="X1376" s="170">
        <f t="shared" ca="1" si="87"/>
        <v>0</v>
      </c>
      <c r="AB1376" s="314" t="str">
        <f t="shared" si="89"/>
        <v/>
      </c>
    </row>
    <row r="1377" spans="1:28" s="170" customFormat="1" ht="20.25">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88"/>
        <v/>
      </c>
      <c r="T1377" s="155" t="str">
        <f ca="1">IF(B1377="","",IF(ISERROR(MATCH($J1377,SorP!$B$1:$B$6226,0)),"",INDIRECT("'SorP'!$A$"&amp;MATCH($S1377&amp;$J1377,SorP!C:C,0))))</f>
        <v/>
      </c>
      <c r="U1377" s="168"/>
      <c r="V1377" s="169" t="e">
        <f>IF(C1377="",NA(),MATCH($B1377&amp;$C1377,'Smelter Look-up'!$J:$J,0))</f>
        <v>#N/A</v>
      </c>
      <c r="X1377" s="170">
        <f t="shared" ca="1" si="87"/>
        <v>0</v>
      </c>
      <c r="AB1377" s="314" t="str">
        <f t="shared" si="89"/>
        <v/>
      </c>
    </row>
    <row r="1378" spans="1:28" s="170" customFormat="1" ht="20.25">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88"/>
        <v/>
      </c>
      <c r="T1378" s="155" t="str">
        <f ca="1">IF(B1378="","",IF(ISERROR(MATCH($J1378,SorP!$B$1:$B$6226,0)),"",INDIRECT("'SorP'!$A$"&amp;MATCH($S1378&amp;$J1378,SorP!C:C,0))))</f>
        <v/>
      </c>
      <c r="U1378" s="168"/>
      <c r="V1378" s="169" t="e">
        <f>IF(C1378="",NA(),MATCH($B1378&amp;$C1378,'Smelter Look-up'!$J:$J,0))</f>
        <v>#N/A</v>
      </c>
      <c r="X1378" s="170">
        <f t="shared" ca="1" si="87"/>
        <v>0</v>
      </c>
      <c r="AB1378" s="314" t="str">
        <f t="shared" si="89"/>
        <v/>
      </c>
    </row>
    <row r="1379" spans="1:28" s="170" customFormat="1" ht="20.25">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88"/>
        <v/>
      </c>
      <c r="T1379" s="155" t="str">
        <f ca="1">IF(B1379="","",IF(ISERROR(MATCH($J1379,SorP!$B$1:$B$6226,0)),"",INDIRECT("'SorP'!$A$"&amp;MATCH($S1379&amp;$J1379,SorP!C:C,0))))</f>
        <v/>
      </c>
      <c r="U1379" s="168"/>
      <c r="V1379" s="169" t="e">
        <f>IF(C1379="",NA(),MATCH($B1379&amp;$C1379,'Smelter Look-up'!$J:$J,0))</f>
        <v>#N/A</v>
      </c>
      <c r="X1379" s="170">
        <f t="shared" ca="1" si="87"/>
        <v>0</v>
      </c>
      <c r="AB1379" s="314" t="str">
        <f t="shared" si="89"/>
        <v/>
      </c>
    </row>
    <row r="1380" spans="1:28" s="170" customFormat="1" ht="20.25">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88"/>
        <v/>
      </c>
      <c r="T1380" s="155" t="str">
        <f ca="1">IF(B1380="","",IF(ISERROR(MATCH($J1380,SorP!$B$1:$B$6226,0)),"",INDIRECT("'SorP'!$A$"&amp;MATCH($S1380&amp;$J1380,SorP!C:C,0))))</f>
        <v/>
      </c>
      <c r="U1380" s="168"/>
      <c r="V1380" s="169" t="e">
        <f>IF(C1380="",NA(),MATCH($B1380&amp;$C1380,'Smelter Look-up'!$J:$J,0))</f>
        <v>#N/A</v>
      </c>
      <c r="X1380" s="170">
        <f t="shared" ca="1" si="87"/>
        <v>0</v>
      </c>
      <c r="AB1380" s="314" t="str">
        <f t="shared" si="89"/>
        <v/>
      </c>
    </row>
    <row r="1381" spans="1:28" s="170" customFormat="1" ht="20.25">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88"/>
        <v/>
      </c>
      <c r="T1381" s="155" t="str">
        <f ca="1">IF(B1381="","",IF(ISERROR(MATCH($J1381,SorP!$B$1:$B$6226,0)),"",INDIRECT("'SorP'!$A$"&amp;MATCH($S1381&amp;$J1381,SorP!C:C,0))))</f>
        <v/>
      </c>
      <c r="U1381" s="168"/>
      <c r="V1381" s="169" t="e">
        <f>IF(C1381="",NA(),MATCH($B1381&amp;$C1381,'Smelter Look-up'!$J:$J,0))</f>
        <v>#N/A</v>
      </c>
      <c r="X1381" s="170">
        <f t="shared" ca="1" si="87"/>
        <v>0</v>
      </c>
      <c r="AB1381" s="314" t="str">
        <f t="shared" si="89"/>
        <v/>
      </c>
    </row>
    <row r="1382" spans="1:28" s="170" customFormat="1" ht="20.25">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88"/>
        <v/>
      </c>
      <c r="T1382" s="155" t="str">
        <f ca="1">IF(B1382="","",IF(ISERROR(MATCH($J1382,SorP!$B$1:$B$6226,0)),"",INDIRECT("'SorP'!$A$"&amp;MATCH($S1382&amp;$J1382,SorP!C:C,0))))</f>
        <v/>
      </c>
      <c r="U1382" s="168"/>
      <c r="V1382" s="169" t="e">
        <f>IF(C1382="",NA(),MATCH($B1382&amp;$C1382,'Smelter Look-up'!$J:$J,0))</f>
        <v>#N/A</v>
      </c>
      <c r="X1382" s="170">
        <f t="shared" ca="1" si="87"/>
        <v>0</v>
      </c>
      <c r="AB1382" s="314" t="str">
        <f t="shared" si="89"/>
        <v/>
      </c>
    </row>
    <row r="1383" spans="1:28" s="170" customFormat="1" ht="20.25">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88"/>
        <v/>
      </c>
      <c r="T1383" s="155" t="str">
        <f ca="1">IF(B1383="","",IF(ISERROR(MATCH($J1383,SorP!$B$1:$B$6226,0)),"",INDIRECT("'SorP'!$A$"&amp;MATCH($S1383&amp;$J1383,SorP!C:C,0))))</f>
        <v/>
      </c>
      <c r="U1383" s="168"/>
      <c r="V1383" s="169" t="e">
        <f>IF(C1383="",NA(),MATCH($B1383&amp;$C1383,'Smelter Look-up'!$J:$J,0))</f>
        <v>#N/A</v>
      </c>
      <c r="X1383" s="170">
        <f t="shared" ca="1" si="87"/>
        <v>0</v>
      </c>
      <c r="AB1383" s="314" t="str">
        <f t="shared" si="89"/>
        <v/>
      </c>
    </row>
    <row r="1384" spans="1:28" s="170" customFormat="1" ht="20.25">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88"/>
        <v/>
      </c>
      <c r="T1384" s="155" t="str">
        <f ca="1">IF(B1384="","",IF(ISERROR(MATCH($J1384,SorP!$B$1:$B$6226,0)),"",INDIRECT("'SorP'!$A$"&amp;MATCH($S1384&amp;$J1384,SorP!C:C,0))))</f>
        <v/>
      </c>
      <c r="U1384" s="168"/>
      <c r="V1384" s="169" t="e">
        <f>IF(C1384="",NA(),MATCH($B1384&amp;$C1384,'Smelter Look-up'!$J:$J,0))</f>
        <v>#N/A</v>
      </c>
      <c r="X1384" s="170">
        <f t="shared" ca="1" si="87"/>
        <v>0</v>
      </c>
      <c r="AB1384" s="314" t="str">
        <f t="shared" si="89"/>
        <v/>
      </c>
    </row>
    <row r="1385" spans="1:28" s="170" customFormat="1" ht="20.25">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88"/>
        <v/>
      </c>
      <c r="T1385" s="155" t="str">
        <f ca="1">IF(B1385="","",IF(ISERROR(MATCH($J1385,SorP!$B$1:$B$6226,0)),"",INDIRECT("'SorP'!$A$"&amp;MATCH($S1385&amp;$J1385,SorP!C:C,0))))</f>
        <v/>
      </c>
      <c r="U1385" s="168"/>
      <c r="V1385" s="169" t="e">
        <f>IF(C1385="",NA(),MATCH($B1385&amp;$C1385,'Smelter Look-up'!$J:$J,0))</f>
        <v>#N/A</v>
      </c>
      <c r="X1385" s="170">
        <f t="shared" ca="1" si="87"/>
        <v>0</v>
      </c>
      <c r="AB1385" s="314" t="str">
        <f t="shared" si="89"/>
        <v/>
      </c>
    </row>
    <row r="1386" spans="1:28" s="170" customFormat="1" ht="20.25">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88"/>
        <v/>
      </c>
      <c r="T1386" s="155" t="str">
        <f ca="1">IF(B1386="","",IF(ISERROR(MATCH($J1386,SorP!$B$1:$B$6226,0)),"",INDIRECT("'SorP'!$A$"&amp;MATCH($S1386&amp;$J1386,SorP!C:C,0))))</f>
        <v/>
      </c>
      <c r="U1386" s="168"/>
      <c r="V1386" s="169" t="e">
        <f>IF(C1386="",NA(),MATCH($B1386&amp;$C1386,'Smelter Look-up'!$J:$J,0))</f>
        <v>#N/A</v>
      </c>
      <c r="X1386" s="170">
        <f t="shared" ca="1" si="87"/>
        <v>0</v>
      </c>
      <c r="AB1386" s="314" t="str">
        <f t="shared" si="89"/>
        <v/>
      </c>
    </row>
    <row r="1387" spans="1:28" s="170" customFormat="1" ht="20.25">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88"/>
        <v/>
      </c>
      <c r="T1387" s="155" t="str">
        <f ca="1">IF(B1387="","",IF(ISERROR(MATCH($J1387,SorP!$B$1:$B$6226,0)),"",INDIRECT("'SorP'!$A$"&amp;MATCH($S1387&amp;$J1387,SorP!C:C,0))))</f>
        <v/>
      </c>
      <c r="U1387" s="168"/>
      <c r="V1387" s="169" t="e">
        <f>IF(C1387="",NA(),MATCH($B1387&amp;$C1387,'Smelter Look-up'!$J:$J,0))</f>
        <v>#N/A</v>
      </c>
      <c r="X1387" s="170">
        <f t="shared" ca="1" si="87"/>
        <v>0</v>
      </c>
      <c r="AB1387" s="314" t="str">
        <f t="shared" si="89"/>
        <v/>
      </c>
    </row>
    <row r="1388" spans="1:28" s="170" customFormat="1" ht="20.25">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88"/>
        <v/>
      </c>
      <c r="T1388" s="155" t="str">
        <f ca="1">IF(B1388="","",IF(ISERROR(MATCH($J1388,SorP!$B$1:$B$6226,0)),"",INDIRECT("'SorP'!$A$"&amp;MATCH($S1388&amp;$J1388,SorP!C:C,0))))</f>
        <v/>
      </c>
      <c r="U1388" s="168"/>
      <c r="V1388" s="169" t="e">
        <f>IF(C1388="",NA(),MATCH($B1388&amp;$C1388,'Smelter Look-up'!$J:$J,0))</f>
        <v>#N/A</v>
      </c>
      <c r="X1388" s="170">
        <f t="shared" ca="1" si="87"/>
        <v>0</v>
      </c>
      <c r="AB1388" s="314" t="str">
        <f t="shared" si="89"/>
        <v/>
      </c>
    </row>
    <row r="1389" spans="1:28" s="170" customFormat="1" ht="20.25">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88"/>
        <v/>
      </c>
      <c r="T1389" s="155" t="str">
        <f ca="1">IF(B1389="","",IF(ISERROR(MATCH($J1389,SorP!$B$1:$B$6226,0)),"",INDIRECT("'SorP'!$A$"&amp;MATCH($S1389&amp;$J1389,SorP!C:C,0))))</f>
        <v/>
      </c>
      <c r="U1389" s="168"/>
      <c r="V1389" s="169" t="e">
        <f>IF(C1389="",NA(),MATCH($B1389&amp;$C1389,'Smelter Look-up'!$J:$J,0))</f>
        <v>#N/A</v>
      </c>
      <c r="X1389" s="170">
        <f t="shared" ca="1" si="87"/>
        <v>0</v>
      </c>
      <c r="AB1389" s="314" t="str">
        <f t="shared" si="89"/>
        <v/>
      </c>
    </row>
    <row r="1390" spans="1:28" s="170" customFormat="1" ht="20.25">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88"/>
        <v/>
      </c>
      <c r="T1390" s="155" t="str">
        <f ca="1">IF(B1390="","",IF(ISERROR(MATCH($J1390,SorP!$B$1:$B$6226,0)),"",INDIRECT("'SorP'!$A$"&amp;MATCH($S1390&amp;$J1390,SorP!C:C,0))))</f>
        <v/>
      </c>
      <c r="U1390" s="168"/>
      <c r="V1390" s="169" t="e">
        <f>IF(C1390="",NA(),MATCH($B1390&amp;$C1390,'Smelter Look-up'!$J:$J,0))</f>
        <v>#N/A</v>
      </c>
      <c r="X1390" s="170">
        <f t="shared" ca="1" si="87"/>
        <v>0</v>
      </c>
      <c r="AB1390" s="314" t="str">
        <f t="shared" si="89"/>
        <v/>
      </c>
    </row>
    <row r="1391" spans="1:28" s="170" customFormat="1" ht="20.25">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88"/>
        <v/>
      </c>
      <c r="T1391" s="155" t="str">
        <f ca="1">IF(B1391="","",IF(ISERROR(MATCH($J1391,SorP!$B$1:$B$6226,0)),"",INDIRECT("'SorP'!$A$"&amp;MATCH($S1391&amp;$J1391,SorP!C:C,0))))</f>
        <v/>
      </c>
      <c r="U1391" s="168"/>
      <c r="V1391" s="169" t="e">
        <f>IF(C1391="",NA(),MATCH($B1391&amp;$C1391,'Smelter Look-up'!$J:$J,0))</f>
        <v>#N/A</v>
      </c>
      <c r="X1391" s="170">
        <f t="shared" ca="1" si="87"/>
        <v>0</v>
      </c>
      <c r="AB1391" s="314" t="str">
        <f t="shared" si="89"/>
        <v/>
      </c>
    </row>
    <row r="1392" spans="1:28" s="170" customFormat="1" ht="20.25">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88"/>
        <v/>
      </c>
      <c r="T1392" s="155" t="str">
        <f ca="1">IF(B1392="","",IF(ISERROR(MATCH($J1392,SorP!$B$1:$B$6226,0)),"",INDIRECT("'SorP'!$A$"&amp;MATCH($S1392&amp;$J1392,SorP!C:C,0))))</f>
        <v/>
      </c>
      <c r="U1392" s="168"/>
      <c r="V1392" s="169" t="e">
        <f>IF(C1392="",NA(),MATCH($B1392&amp;$C1392,'Smelter Look-up'!$J:$J,0))</f>
        <v>#N/A</v>
      </c>
      <c r="X1392" s="170">
        <f t="shared" ca="1" si="87"/>
        <v>0</v>
      </c>
      <c r="AB1392" s="314" t="str">
        <f t="shared" si="89"/>
        <v/>
      </c>
    </row>
    <row r="1393" spans="1:28" s="170" customFormat="1" ht="20.25">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88"/>
        <v/>
      </c>
      <c r="T1393" s="155" t="str">
        <f ca="1">IF(B1393="","",IF(ISERROR(MATCH($J1393,SorP!$B$1:$B$6226,0)),"",INDIRECT("'SorP'!$A$"&amp;MATCH($S1393&amp;$J1393,SorP!C:C,0))))</f>
        <v/>
      </c>
      <c r="U1393" s="168"/>
      <c r="V1393" s="169" t="e">
        <f>IF(C1393="",NA(),MATCH($B1393&amp;$C1393,'Smelter Look-up'!$J:$J,0))</f>
        <v>#N/A</v>
      </c>
      <c r="X1393" s="170">
        <f t="shared" ca="1" si="87"/>
        <v>0</v>
      </c>
      <c r="AB1393" s="314" t="str">
        <f t="shared" si="89"/>
        <v/>
      </c>
    </row>
    <row r="1394" spans="1:28" s="170" customFormat="1" ht="20.25">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88"/>
        <v/>
      </c>
      <c r="T1394" s="155" t="str">
        <f ca="1">IF(B1394="","",IF(ISERROR(MATCH($J1394,SorP!$B$1:$B$6226,0)),"",INDIRECT("'SorP'!$A$"&amp;MATCH($S1394&amp;$J1394,SorP!C:C,0))))</f>
        <v/>
      </c>
      <c r="U1394" s="168"/>
      <c r="V1394" s="169" t="e">
        <f>IF(C1394="",NA(),MATCH($B1394&amp;$C1394,'Smelter Look-up'!$J:$J,0))</f>
        <v>#N/A</v>
      </c>
      <c r="X1394" s="170">
        <f t="shared" ca="1" si="87"/>
        <v>0</v>
      </c>
      <c r="AB1394" s="314" t="str">
        <f t="shared" si="89"/>
        <v/>
      </c>
    </row>
    <row r="1395" spans="1:28" s="170" customFormat="1" ht="20.25">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88"/>
        <v/>
      </c>
      <c r="T1395" s="155" t="str">
        <f ca="1">IF(B1395="","",IF(ISERROR(MATCH($J1395,SorP!$B$1:$B$6226,0)),"",INDIRECT("'SorP'!$A$"&amp;MATCH($S1395&amp;$J1395,SorP!C:C,0))))</f>
        <v/>
      </c>
      <c r="U1395" s="168"/>
      <c r="V1395" s="169" t="e">
        <f>IF(C1395="",NA(),MATCH($B1395&amp;$C1395,'Smelter Look-up'!$J:$J,0))</f>
        <v>#N/A</v>
      </c>
      <c r="X1395" s="170">
        <f t="shared" ca="1" si="87"/>
        <v>0</v>
      </c>
      <c r="AB1395" s="314" t="str">
        <f t="shared" si="89"/>
        <v/>
      </c>
    </row>
    <row r="1396" spans="1:28" s="170" customFormat="1" ht="20.25">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88"/>
        <v/>
      </c>
      <c r="T1396" s="155" t="str">
        <f ca="1">IF(B1396="","",IF(ISERROR(MATCH($J1396,SorP!$B$1:$B$6226,0)),"",INDIRECT("'SorP'!$A$"&amp;MATCH($S1396&amp;$J1396,SorP!C:C,0))))</f>
        <v/>
      </c>
      <c r="U1396" s="168"/>
      <c r="V1396" s="169" t="e">
        <f>IF(C1396="",NA(),MATCH($B1396&amp;$C1396,'Smelter Look-up'!$J:$J,0))</f>
        <v>#N/A</v>
      </c>
      <c r="X1396" s="170">
        <f t="shared" ca="1" si="87"/>
        <v>0</v>
      </c>
      <c r="AB1396" s="314" t="str">
        <f t="shared" si="89"/>
        <v/>
      </c>
    </row>
    <row r="1397" spans="1:28" s="170" customFormat="1" ht="20.25">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88"/>
        <v/>
      </c>
      <c r="T1397" s="155" t="str">
        <f ca="1">IF(B1397="","",IF(ISERROR(MATCH($J1397,SorP!$B$1:$B$6226,0)),"",INDIRECT("'SorP'!$A$"&amp;MATCH($S1397&amp;$J1397,SorP!C:C,0))))</f>
        <v/>
      </c>
      <c r="U1397" s="168"/>
      <c r="V1397" s="169" t="e">
        <f>IF(C1397="",NA(),MATCH($B1397&amp;$C1397,'Smelter Look-up'!$J:$J,0))</f>
        <v>#N/A</v>
      </c>
      <c r="X1397" s="170">
        <f t="shared" ca="1" si="87"/>
        <v>0</v>
      </c>
      <c r="AB1397" s="314" t="str">
        <f t="shared" si="89"/>
        <v/>
      </c>
    </row>
    <row r="1398" spans="1:28" s="170" customFormat="1" ht="20.25">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88"/>
        <v/>
      </c>
      <c r="T1398" s="155" t="str">
        <f ca="1">IF(B1398="","",IF(ISERROR(MATCH($J1398,SorP!$B$1:$B$6226,0)),"",INDIRECT("'SorP'!$A$"&amp;MATCH($S1398&amp;$J1398,SorP!C:C,0))))</f>
        <v/>
      </c>
      <c r="U1398" s="168"/>
      <c r="V1398" s="169" t="e">
        <f>IF(C1398="",NA(),MATCH($B1398&amp;$C1398,'Smelter Look-up'!$J:$J,0))</f>
        <v>#N/A</v>
      </c>
      <c r="X1398" s="170">
        <f t="shared" ca="1" si="87"/>
        <v>0</v>
      </c>
      <c r="AB1398" s="314" t="str">
        <f t="shared" si="89"/>
        <v/>
      </c>
    </row>
    <row r="1399" spans="1:28" s="170" customFormat="1" ht="20.25">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88"/>
        <v/>
      </c>
      <c r="T1399" s="155" t="str">
        <f ca="1">IF(B1399="","",IF(ISERROR(MATCH($J1399,SorP!$B$1:$B$6226,0)),"",INDIRECT("'SorP'!$A$"&amp;MATCH($S1399&amp;$J1399,SorP!C:C,0))))</f>
        <v/>
      </c>
      <c r="U1399" s="168"/>
      <c r="V1399" s="169" t="e">
        <f>IF(C1399="",NA(),MATCH($B1399&amp;$C1399,'Smelter Look-up'!$J:$J,0))</f>
        <v>#N/A</v>
      </c>
      <c r="X1399" s="170">
        <f t="shared" ca="1" si="87"/>
        <v>0</v>
      </c>
      <c r="AB1399" s="314" t="str">
        <f t="shared" si="89"/>
        <v/>
      </c>
    </row>
    <row r="1400" spans="1:28" s="170" customFormat="1" ht="20.25">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88"/>
        <v/>
      </c>
      <c r="T1400" s="155" t="str">
        <f ca="1">IF(B1400="","",IF(ISERROR(MATCH($J1400,SorP!$B$1:$B$6226,0)),"",INDIRECT("'SorP'!$A$"&amp;MATCH($S1400&amp;$J1400,SorP!C:C,0))))</f>
        <v/>
      </c>
      <c r="U1400" s="168"/>
      <c r="V1400" s="169" t="e">
        <f>IF(C1400="",NA(),MATCH($B1400&amp;$C1400,'Smelter Look-up'!$J:$J,0))</f>
        <v>#N/A</v>
      </c>
      <c r="X1400" s="170">
        <f t="shared" ca="1" si="87"/>
        <v>0</v>
      </c>
      <c r="AB1400" s="314" t="str">
        <f t="shared" si="89"/>
        <v/>
      </c>
    </row>
    <row r="1401" spans="1:28" s="170" customFormat="1" ht="20.25">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88"/>
        <v/>
      </c>
      <c r="T1401" s="155" t="str">
        <f ca="1">IF(B1401="","",IF(ISERROR(MATCH($J1401,SorP!$B$1:$B$6226,0)),"",INDIRECT("'SorP'!$A$"&amp;MATCH($S1401&amp;$J1401,SorP!C:C,0))))</f>
        <v/>
      </c>
      <c r="U1401" s="168"/>
      <c r="V1401" s="169" t="e">
        <f>IF(C1401="",NA(),MATCH($B1401&amp;$C1401,'Smelter Look-up'!$J:$J,0))</f>
        <v>#N/A</v>
      </c>
      <c r="X1401" s="170">
        <f t="shared" ca="1" si="87"/>
        <v>0</v>
      </c>
      <c r="AB1401" s="314" t="str">
        <f t="shared" si="89"/>
        <v/>
      </c>
    </row>
    <row r="1402" spans="1:28" s="170" customFormat="1" ht="20.25">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88"/>
        <v/>
      </c>
      <c r="T1402" s="155" t="str">
        <f ca="1">IF(B1402="","",IF(ISERROR(MATCH($J1402,SorP!$B$1:$B$6226,0)),"",INDIRECT("'SorP'!$A$"&amp;MATCH($S1402&amp;$J1402,SorP!C:C,0))))</f>
        <v/>
      </c>
      <c r="U1402" s="168"/>
      <c r="V1402" s="169" t="e">
        <f>IF(C1402="",NA(),MATCH($B1402&amp;$C1402,'Smelter Look-up'!$J:$J,0))</f>
        <v>#N/A</v>
      </c>
      <c r="X1402" s="170">
        <f t="shared" ca="1" si="87"/>
        <v>0</v>
      </c>
      <c r="AB1402" s="314" t="str">
        <f t="shared" si="89"/>
        <v/>
      </c>
    </row>
    <row r="1403" spans="1:28" s="170" customFormat="1" ht="20.25">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88"/>
        <v/>
      </c>
      <c r="T1403" s="155" t="str">
        <f ca="1">IF(B1403="","",IF(ISERROR(MATCH($J1403,SorP!$B$1:$B$6226,0)),"",INDIRECT("'SorP'!$A$"&amp;MATCH($S1403&amp;$J1403,SorP!C:C,0))))</f>
        <v/>
      </c>
      <c r="U1403" s="168"/>
      <c r="V1403" s="169" t="e">
        <f>IF(C1403="",NA(),MATCH($B1403&amp;$C1403,'Smelter Look-up'!$J:$J,0))</f>
        <v>#N/A</v>
      </c>
      <c r="X1403" s="170">
        <f t="shared" ref="X1403:X1466" ca="1" si="90">IF(AND(C1403="Smelter not listed",OR(LEN(D1403)=0,LEN(E1403)=0)),1,0)</f>
        <v>0</v>
      </c>
      <c r="AB1403" s="314" t="str">
        <f t="shared" si="89"/>
        <v/>
      </c>
    </row>
    <row r="1404" spans="1:28" s="170" customFormat="1" ht="20.25">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ref="S1404:S1467" ca="1" si="91">IF(B1404="","",IF(ISERROR(MATCH($E1404,CL,0)),"Unknown",INDIRECT("'C'!$A$"&amp;MATCH($E1404,CL,0)+1)))</f>
        <v/>
      </c>
      <c r="T1404" s="155" t="str">
        <f ca="1">IF(B1404="","",IF(ISERROR(MATCH($J1404,SorP!$B$1:$B$6226,0)),"",INDIRECT("'SorP'!$A$"&amp;MATCH($S1404&amp;$J1404,SorP!C:C,0))))</f>
        <v/>
      </c>
      <c r="U1404" s="168"/>
      <c r="V1404" s="169" t="e">
        <f>IF(C1404="",NA(),MATCH($B1404&amp;$C1404,'Smelter Look-up'!$J:$J,0))</f>
        <v>#N/A</v>
      </c>
      <c r="X1404" s="170">
        <f t="shared" ca="1" si="90"/>
        <v>0</v>
      </c>
      <c r="AB1404" s="314" t="str">
        <f t="shared" si="89"/>
        <v/>
      </c>
    </row>
    <row r="1405" spans="1:28" s="170" customFormat="1" ht="20.25">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91"/>
        <v/>
      </c>
      <c r="T1405" s="155" t="str">
        <f ca="1">IF(B1405="","",IF(ISERROR(MATCH($J1405,SorP!$B$1:$B$6226,0)),"",INDIRECT("'SorP'!$A$"&amp;MATCH($S1405&amp;$J1405,SorP!C:C,0))))</f>
        <v/>
      </c>
      <c r="U1405" s="168"/>
      <c r="V1405" s="169" t="e">
        <f>IF(C1405="",NA(),MATCH($B1405&amp;$C1405,'Smelter Look-up'!$J:$J,0))</f>
        <v>#N/A</v>
      </c>
      <c r="X1405" s="170">
        <f t="shared" ca="1" si="90"/>
        <v>0</v>
      </c>
      <c r="AB1405" s="314" t="str">
        <f t="shared" si="89"/>
        <v/>
      </c>
    </row>
    <row r="1406" spans="1:28" s="170" customFormat="1" ht="20.25">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91"/>
        <v/>
      </c>
      <c r="T1406" s="155" t="str">
        <f ca="1">IF(B1406="","",IF(ISERROR(MATCH($J1406,SorP!$B$1:$B$6226,0)),"",INDIRECT("'SorP'!$A$"&amp;MATCH($S1406&amp;$J1406,SorP!C:C,0))))</f>
        <v/>
      </c>
      <c r="U1406" s="168"/>
      <c r="V1406" s="169" t="e">
        <f>IF(C1406="",NA(),MATCH($B1406&amp;$C1406,'Smelter Look-up'!$J:$J,0))</f>
        <v>#N/A</v>
      </c>
      <c r="X1406" s="170">
        <f t="shared" ca="1" si="90"/>
        <v>0</v>
      </c>
      <c r="AB1406" s="314" t="str">
        <f t="shared" si="89"/>
        <v/>
      </c>
    </row>
    <row r="1407" spans="1:28" s="170" customFormat="1" ht="20.25">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91"/>
        <v/>
      </c>
      <c r="T1407" s="155" t="str">
        <f ca="1">IF(B1407="","",IF(ISERROR(MATCH($J1407,SorP!$B$1:$B$6226,0)),"",INDIRECT("'SorP'!$A$"&amp;MATCH($S1407&amp;$J1407,SorP!C:C,0))))</f>
        <v/>
      </c>
      <c r="U1407" s="168"/>
      <c r="V1407" s="169" t="e">
        <f>IF(C1407="",NA(),MATCH($B1407&amp;$C1407,'Smelter Look-up'!$J:$J,0))</f>
        <v>#N/A</v>
      </c>
      <c r="X1407" s="170">
        <f t="shared" ca="1" si="90"/>
        <v>0</v>
      </c>
      <c r="AB1407" s="314" t="str">
        <f t="shared" si="89"/>
        <v/>
      </c>
    </row>
    <row r="1408" spans="1:28" s="170" customFormat="1" ht="20.25">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ca="1" si="91"/>
        <v/>
      </c>
      <c r="T1408" s="155" t="str">
        <f ca="1">IF(B1408="","",IF(ISERROR(MATCH($J1408,SorP!$B$1:$B$6226,0)),"",INDIRECT("'SorP'!$A$"&amp;MATCH($S1408&amp;$J1408,SorP!C:C,0))))</f>
        <v/>
      </c>
      <c r="U1408" s="168"/>
      <c r="V1408" s="169" t="e">
        <f>IF(C1408="",NA(),MATCH($B1408&amp;$C1408,'Smelter Look-up'!$J:$J,0))</f>
        <v>#N/A</v>
      </c>
      <c r="X1408" s="170">
        <f t="shared" ca="1" si="90"/>
        <v>0</v>
      </c>
      <c r="AB1408" s="314" t="str">
        <f t="shared" si="89"/>
        <v/>
      </c>
    </row>
    <row r="1409" spans="1:28" s="170" customFormat="1" ht="20.25">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91"/>
        <v/>
      </c>
      <c r="T1409" s="155" t="str">
        <f ca="1">IF(B1409="","",IF(ISERROR(MATCH($J1409,SorP!$B$1:$B$6226,0)),"",INDIRECT("'SorP'!$A$"&amp;MATCH($S1409&amp;$J1409,SorP!C:C,0))))</f>
        <v/>
      </c>
      <c r="U1409" s="168"/>
      <c r="V1409" s="169" t="e">
        <f>IF(C1409="",NA(),MATCH($B1409&amp;$C1409,'Smelter Look-up'!$J:$J,0))</f>
        <v>#N/A</v>
      </c>
      <c r="X1409" s="170">
        <f t="shared" ca="1" si="90"/>
        <v>0</v>
      </c>
      <c r="AB1409" s="314" t="str">
        <f t="shared" si="89"/>
        <v/>
      </c>
    </row>
    <row r="1410" spans="1:28" s="170" customFormat="1" ht="20.25">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91"/>
        <v/>
      </c>
      <c r="T1410" s="155" t="str">
        <f ca="1">IF(B1410="","",IF(ISERROR(MATCH($J1410,SorP!$B$1:$B$6226,0)),"",INDIRECT("'SorP'!$A$"&amp;MATCH($S1410&amp;$J1410,SorP!C:C,0))))</f>
        <v/>
      </c>
      <c r="U1410" s="168"/>
      <c r="V1410" s="169" t="e">
        <f>IF(C1410="",NA(),MATCH($B1410&amp;$C1410,'Smelter Look-up'!$J:$J,0))</f>
        <v>#N/A</v>
      </c>
      <c r="X1410" s="170">
        <f t="shared" ca="1" si="90"/>
        <v>0</v>
      </c>
      <c r="AB1410" s="314" t="str">
        <f t="shared" ref="AB1410:AB1473" si="92">IF(C1410="","",B1410)</f>
        <v/>
      </c>
    </row>
    <row r="1411" spans="1:28" s="170" customFormat="1" ht="20.25">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91"/>
        <v/>
      </c>
      <c r="T1411" s="155" t="str">
        <f ca="1">IF(B1411="","",IF(ISERROR(MATCH($J1411,SorP!$B$1:$B$6226,0)),"",INDIRECT("'SorP'!$A$"&amp;MATCH($S1411&amp;$J1411,SorP!C:C,0))))</f>
        <v/>
      </c>
      <c r="U1411" s="168"/>
      <c r="V1411" s="169" t="e">
        <f>IF(C1411="",NA(),MATCH($B1411&amp;$C1411,'Smelter Look-up'!$J:$J,0))</f>
        <v>#N/A</v>
      </c>
      <c r="X1411" s="170">
        <f t="shared" ca="1" si="90"/>
        <v>0</v>
      </c>
      <c r="AB1411" s="314" t="str">
        <f t="shared" si="92"/>
        <v/>
      </c>
    </row>
    <row r="1412" spans="1:28" s="170" customFormat="1" ht="20.25">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91"/>
        <v/>
      </c>
      <c r="T1412" s="155" t="str">
        <f ca="1">IF(B1412="","",IF(ISERROR(MATCH($J1412,SorP!$B$1:$B$6226,0)),"",INDIRECT("'SorP'!$A$"&amp;MATCH($S1412&amp;$J1412,SorP!C:C,0))))</f>
        <v/>
      </c>
      <c r="U1412" s="168"/>
      <c r="V1412" s="169" t="e">
        <f>IF(C1412="",NA(),MATCH($B1412&amp;$C1412,'Smelter Look-up'!$J:$J,0))</f>
        <v>#N/A</v>
      </c>
      <c r="X1412" s="170">
        <f t="shared" ca="1" si="90"/>
        <v>0</v>
      </c>
      <c r="AB1412" s="314" t="str">
        <f t="shared" si="92"/>
        <v/>
      </c>
    </row>
    <row r="1413" spans="1:28" s="170" customFormat="1" ht="20.25">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91"/>
        <v/>
      </c>
      <c r="T1413" s="155" t="str">
        <f ca="1">IF(B1413="","",IF(ISERROR(MATCH($J1413,SorP!$B$1:$B$6226,0)),"",INDIRECT("'SorP'!$A$"&amp;MATCH($S1413&amp;$J1413,SorP!C:C,0))))</f>
        <v/>
      </c>
      <c r="U1413" s="168"/>
      <c r="V1413" s="169" t="e">
        <f>IF(C1413="",NA(),MATCH($B1413&amp;$C1413,'Smelter Look-up'!$J:$J,0))</f>
        <v>#N/A</v>
      </c>
      <c r="X1413" s="170">
        <f t="shared" ca="1" si="90"/>
        <v>0</v>
      </c>
      <c r="AB1413" s="314" t="str">
        <f t="shared" si="92"/>
        <v/>
      </c>
    </row>
    <row r="1414" spans="1:28" s="170" customFormat="1" ht="20.25">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91"/>
        <v/>
      </c>
      <c r="T1414" s="155" t="str">
        <f ca="1">IF(B1414="","",IF(ISERROR(MATCH($J1414,SorP!$B$1:$B$6226,0)),"",INDIRECT("'SorP'!$A$"&amp;MATCH($S1414&amp;$J1414,SorP!C:C,0))))</f>
        <v/>
      </c>
      <c r="U1414" s="168"/>
      <c r="V1414" s="169" t="e">
        <f>IF(C1414="",NA(),MATCH($B1414&amp;$C1414,'Smelter Look-up'!$J:$J,0))</f>
        <v>#N/A</v>
      </c>
      <c r="X1414" s="170">
        <f t="shared" ca="1" si="90"/>
        <v>0</v>
      </c>
      <c r="AB1414" s="314" t="str">
        <f t="shared" si="92"/>
        <v/>
      </c>
    </row>
    <row r="1415" spans="1:28" s="170" customFormat="1" ht="20.25">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91"/>
        <v/>
      </c>
      <c r="T1415" s="155" t="str">
        <f ca="1">IF(B1415="","",IF(ISERROR(MATCH($J1415,SorP!$B$1:$B$6226,0)),"",INDIRECT("'SorP'!$A$"&amp;MATCH($S1415&amp;$J1415,SorP!C:C,0))))</f>
        <v/>
      </c>
      <c r="U1415" s="168"/>
      <c r="V1415" s="169" t="e">
        <f>IF(C1415="",NA(),MATCH($B1415&amp;$C1415,'Smelter Look-up'!$J:$J,0))</f>
        <v>#N/A</v>
      </c>
      <c r="X1415" s="170">
        <f t="shared" ca="1" si="90"/>
        <v>0</v>
      </c>
      <c r="AB1415" s="314" t="str">
        <f t="shared" si="92"/>
        <v/>
      </c>
    </row>
    <row r="1416" spans="1:28" s="170" customFormat="1" ht="20.25">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91"/>
        <v/>
      </c>
      <c r="T1416" s="155" t="str">
        <f ca="1">IF(B1416="","",IF(ISERROR(MATCH($J1416,SorP!$B$1:$B$6226,0)),"",INDIRECT("'SorP'!$A$"&amp;MATCH($S1416&amp;$J1416,SorP!C:C,0))))</f>
        <v/>
      </c>
      <c r="U1416" s="168"/>
      <c r="V1416" s="169" t="e">
        <f>IF(C1416="",NA(),MATCH($B1416&amp;$C1416,'Smelter Look-up'!$J:$J,0))</f>
        <v>#N/A</v>
      </c>
      <c r="X1416" s="170">
        <f t="shared" ca="1" si="90"/>
        <v>0</v>
      </c>
      <c r="AB1416" s="314" t="str">
        <f t="shared" si="92"/>
        <v/>
      </c>
    </row>
    <row r="1417" spans="1:28" s="170" customFormat="1" ht="20.25">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91"/>
        <v/>
      </c>
      <c r="T1417" s="155" t="str">
        <f ca="1">IF(B1417="","",IF(ISERROR(MATCH($J1417,SorP!$B$1:$B$6226,0)),"",INDIRECT("'SorP'!$A$"&amp;MATCH($S1417&amp;$J1417,SorP!C:C,0))))</f>
        <v/>
      </c>
      <c r="U1417" s="168"/>
      <c r="V1417" s="169" t="e">
        <f>IF(C1417="",NA(),MATCH($B1417&amp;$C1417,'Smelter Look-up'!$J:$J,0))</f>
        <v>#N/A</v>
      </c>
      <c r="X1417" s="170">
        <f t="shared" ca="1" si="90"/>
        <v>0</v>
      </c>
      <c r="AB1417" s="314" t="str">
        <f t="shared" si="92"/>
        <v/>
      </c>
    </row>
    <row r="1418" spans="1:28" s="170" customFormat="1" ht="20.25">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91"/>
        <v/>
      </c>
      <c r="T1418" s="155" t="str">
        <f ca="1">IF(B1418="","",IF(ISERROR(MATCH($J1418,SorP!$B$1:$B$6226,0)),"",INDIRECT("'SorP'!$A$"&amp;MATCH($S1418&amp;$J1418,SorP!C:C,0))))</f>
        <v/>
      </c>
      <c r="U1418" s="168"/>
      <c r="V1418" s="169" t="e">
        <f>IF(C1418="",NA(),MATCH($B1418&amp;$C1418,'Smelter Look-up'!$J:$J,0))</f>
        <v>#N/A</v>
      </c>
      <c r="X1418" s="170">
        <f t="shared" ca="1" si="90"/>
        <v>0</v>
      </c>
      <c r="AB1418" s="314" t="str">
        <f t="shared" si="92"/>
        <v/>
      </c>
    </row>
    <row r="1419" spans="1:28" s="170" customFormat="1" ht="20.25">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91"/>
        <v/>
      </c>
      <c r="T1419" s="155" t="str">
        <f ca="1">IF(B1419="","",IF(ISERROR(MATCH($J1419,SorP!$B$1:$B$6226,0)),"",INDIRECT("'SorP'!$A$"&amp;MATCH($S1419&amp;$J1419,SorP!C:C,0))))</f>
        <v/>
      </c>
      <c r="U1419" s="168"/>
      <c r="V1419" s="169" t="e">
        <f>IF(C1419="",NA(),MATCH($B1419&amp;$C1419,'Smelter Look-up'!$J:$J,0))</f>
        <v>#N/A</v>
      </c>
      <c r="X1419" s="170">
        <f t="shared" ca="1" si="90"/>
        <v>0</v>
      </c>
      <c r="AB1419" s="314" t="str">
        <f t="shared" si="92"/>
        <v/>
      </c>
    </row>
    <row r="1420" spans="1:28" s="170" customFormat="1" ht="20.25">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91"/>
        <v/>
      </c>
      <c r="T1420" s="155" t="str">
        <f ca="1">IF(B1420="","",IF(ISERROR(MATCH($J1420,SorP!$B$1:$B$6226,0)),"",INDIRECT("'SorP'!$A$"&amp;MATCH($S1420&amp;$J1420,SorP!C:C,0))))</f>
        <v/>
      </c>
      <c r="U1420" s="168"/>
      <c r="V1420" s="169" t="e">
        <f>IF(C1420="",NA(),MATCH($B1420&amp;$C1420,'Smelter Look-up'!$J:$J,0))</f>
        <v>#N/A</v>
      </c>
      <c r="X1420" s="170">
        <f t="shared" ca="1" si="90"/>
        <v>0</v>
      </c>
      <c r="AB1420" s="314" t="str">
        <f t="shared" si="92"/>
        <v/>
      </c>
    </row>
    <row r="1421" spans="1:28" s="170" customFormat="1" ht="20.25">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91"/>
        <v/>
      </c>
      <c r="T1421" s="155" t="str">
        <f ca="1">IF(B1421="","",IF(ISERROR(MATCH($J1421,SorP!$B$1:$B$6226,0)),"",INDIRECT("'SorP'!$A$"&amp;MATCH($S1421&amp;$J1421,SorP!C:C,0))))</f>
        <v/>
      </c>
      <c r="U1421" s="168"/>
      <c r="V1421" s="169" t="e">
        <f>IF(C1421="",NA(),MATCH($B1421&amp;$C1421,'Smelter Look-up'!$J:$J,0))</f>
        <v>#N/A</v>
      </c>
      <c r="X1421" s="170">
        <f t="shared" ca="1" si="90"/>
        <v>0</v>
      </c>
      <c r="AB1421" s="314" t="str">
        <f t="shared" si="92"/>
        <v/>
      </c>
    </row>
    <row r="1422" spans="1:28" s="170" customFormat="1" ht="20.25">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91"/>
        <v/>
      </c>
      <c r="T1422" s="155" t="str">
        <f ca="1">IF(B1422="","",IF(ISERROR(MATCH($J1422,SorP!$B$1:$B$6226,0)),"",INDIRECT("'SorP'!$A$"&amp;MATCH($S1422&amp;$J1422,SorP!C:C,0))))</f>
        <v/>
      </c>
      <c r="U1422" s="168"/>
      <c r="V1422" s="169" t="e">
        <f>IF(C1422="",NA(),MATCH($B1422&amp;$C1422,'Smelter Look-up'!$J:$J,0))</f>
        <v>#N/A</v>
      </c>
      <c r="X1422" s="170">
        <f t="shared" ca="1" si="90"/>
        <v>0</v>
      </c>
      <c r="AB1422" s="314" t="str">
        <f t="shared" si="92"/>
        <v/>
      </c>
    </row>
    <row r="1423" spans="1:28" s="170" customFormat="1" ht="20.25">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91"/>
        <v/>
      </c>
      <c r="T1423" s="155" t="str">
        <f ca="1">IF(B1423="","",IF(ISERROR(MATCH($J1423,SorP!$B$1:$B$6226,0)),"",INDIRECT("'SorP'!$A$"&amp;MATCH($S1423&amp;$J1423,SorP!C:C,0))))</f>
        <v/>
      </c>
      <c r="U1423" s="168"/>
      <c r="V1423" s="169" t="e">
        <f>IF(C1423="",NA(),MATCH($B1423&amp;$C1423,'Smelter Look-up'!$J:$J,0))</f>
        <v>#N/A</v>
      </c>
      <c r="X1423" s="170">
        <f t="shared" ca="1" si="90"/>
        <v>0</v>
      </c>
      <c r="AB1423" s="314" t="str">
        <f t="shared" si="92"/>
        <v/>
      </c>
    </row>
    <row r="1424" spans="1:28" s="170" customFormat="1" ht="20.25">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91"/>
        <v/>
      </c>
      <c r="T1424" s="155" t="str">
        <f ca="1">IF(B1424="","",IF(ISERROR(MATCH($J1424,SorP!$B$1:$B$6226,0)),"",INDIRECT("'SorP'!$A$"&amp;MATCH($S1424&amp;$J1424,SorP!C:C,0))))</f>
        <v/>
      </c>
      <c r="U1424" s="168"/>
      <c r="V1424" s="169" t="e">
        <f>IF(C1424="",NA(),MATCH($B1424&amp;$C1424,'Smelter Look-up'!$J:$J,0))</f>
        <v>#N/A</v>
      </c>
      <c r="X1424" s="170">
        <f t="shared" ca="1" si="90"/>
        <v>0</v>
      </c>
      <c r="AB1424" s="314" t="str">
        <f t="shared" si="92"/>
        <v/>
      </c>
    </row>
    <row r="1425" spans="1:28" s="170" customFormat="1" ht="20.25">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91"/>
        <v/>
      </c>
      <c r="T1425" s="155" t="str">
        <f ca="1">IF(B1425="","",IF(ISERROR(MATCH($J1425,SorP!$B$1:$B$6226,0)),"",INDIRECT("'SorP'!$A$"&amp;MATCH($S1425&amp;$J1425,SorP!C:C,0))))</f>
        <v/>
      </c>
      <c r="U1425" s="168"/>
      <c r="V1425" s="169" t="e">
        <f>IF(C1425="",NA(),MATCH($B1425&amp;$C1425,'Smelter Look-up'!$J:$J,0))</f>
        <v>#N/A</v>
      </c>
      <c r="X1425" s="170">
        <f t="shared" ca="1" si="90"/>
        <v>0</v>
      </c>
      <c r="AB1425" s="314" t="str">
        <f t="shared" si="92"/>
        <v/>
      </c>
    </row>
    <row r="1426" spans="1:28" s="170" customFormat="1" ht="20.25">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91"/>
        <v/>
      </c>
      <c r="T1426" s="155" t="str">
        <f ca="1">IF(B1426="","",IF(ISERROR(MATCH($J1426,SorP!$B$1:$B$6226,0)),"",INDIRECT("'SorP'!$A$"&amp;MATCH($S1426&amp;$J1426,SorP!C:C,0))))</f>
        <v/>
      </c>
      <c r="U1426" s="168"/>
      <c r="V1426" s="169" t="e">
        <f>IF(C1426="",NA(),MATCH($B1426&amp;$C1426,'Smelter Look-up'!$J:$J,0))</f>
        <v>#N/A</v>
      </c>
      <c r="X1426" s="170">
        <f t="shared" ca="1" si="90"/>
        <v>0</v>
      </c>
      <c r="AB1426" s="314" t="str">
        <f t="shared" si="92"/>
        <v/>
      </c>
    </row>
    <row r="1427" spans="1:28" s="170" customFormat="1" ht="20.25">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91"/>
        <v/>
      </c>
      <c r="T1427" s="155" t="str">
        <f ca="1">IF(B1427="","",IF(ISERROR(MATCH($J1427,SorP!$B$1:$B$6226,0)),"",INDIRECT("'SorP'!$A$"&amp;MATCH($S1427&amp;$J1427,SorP!C:C,0))))</f>
        <v/>
      </c>
      <c r="U1427" s="168"/>
      <c r="V1427" s="169" t="e">
        <f>IF(C1427="",NA(),MATCH($B1427&amp;$C1427,'Smelter Look-up'!$J:$J,0))</f>
        <v>#N/A</v>
      </c>
      <c r="X1427" s="170">
        <f t="shared" ca="1" si="90"/>
        <v>0</v>
      </c>
      <c r="AB1427" s="314" t="str">
        <f t="shared" si="92"/>
        <v/>
      </c>
    </row>
    <row r="1428" spans="1:28" s="170" customFormat="1" ht="20.25">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91"/>
        <v/>
      </c>
      <c r="T1428" s="155" t="str">
        <f ca="1">IF(B1428="","",IF(ISERROR(MATCH($J1428,SorP!$B$1:$B$6226,0)),"",INDIRECT("'SorP'!$A$"&amp;MATCH($S1428&amp;$J1428,SorP!C:C,0))))</f>
        <v/>
      </c>
      <c r="U1428" s="168"/>
      <c r="V1428" s="169" t="e">
        <f>IF(C1428="",NA(),MATCH($B1428&amp;$C1428,'Smelter Look-up'!$J:$J,0))</f>
        <v>#N/A</v>
      </c>
      <c r="X1428" s="170">
        <f t="shared" ca="1" si="90"/>
        <v>0</v>
      </c>
      <c r="AB1428" s="314" t="str">
        <f t="shared" si="92"/>
        <v/>
      </c>
    </row>
    <row r="1429" spans="1:28" s="170" customFormat="1" ht="20.25">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91"/>
        <v/>
      </c>
      <c r="T1429" s="155" t="str">
        <f ca="1">IF(B1429="","",IF(ISERROR(MATCH($J1429,SorP!$B$1:$B$6226,0)),"",INDIRECT("'SorP'!$A$"&amp;MATCH($S1429&amp;$J1429,SorP!C:C,0))))</f>
        <v/>
      </c>
      <c r="U1429" s="168"/>
      <c r="V1429" s="169" t="e">
        <f>IF(C1429="",NA(),MATCH($B1429&amp;$C1429,'Smelter Look-up'!$J:$J,0))</f>
        <v>#N/A</v>
      </c>
      <c r="X1429" s="170">
        <f t="shared" ca="1" si="90"/>
        <v>0</v>
      </c>
      <c r="AB1429" s="314" t="str">
        <f t="shared" si="92"/>
        <v/>
      </c>
    </row>
    <row r="1430" spans="1:28" s="170" customFormat="1" ht="20.25">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91"/>
        <v/>
      </c>
      <c r="T1430" s="155" t="str">
        <f ca="1">IF(B1430="","",IF(ISERROR(MATCH($J1430,SorP!$B$1:$B$6226,0)),"",INDIRECT("'SorP'!$A$"&amp;MATCH($S1430&amp;$J1430,SorP!C:C,0))))</f>
        <v/>
      </c>
      <c r="U1430" s="168"/>
      <c r="V1430" s="169" t="e">
        <f>IF(C1430="",NA(),MATCH($B1430&amp;$C1430,'Smelter Look-up'!$J:$J,0))</f>
        <v>#N/A</v>
      </c>
      <c r="X1430" s="170">
        <f t="shared" ca="1" si="90"/>
        <v>0</v>
      </c>
      <c r="AB1430" s="314" t="str">
        <f t="shared" si="92"/>
        <v/>
      </c>
    </row>
    <row r="1431" spans="1:28" s="170" customFormat="1" ht="20.25">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91"/>
        <v/>
      </c>
      <c r="T1431" s="155" t="str">
        <f ca="1">IF(B1431="","",IF(ISERROR(MATCH($J1431,SorP!$B$1:$B$6226,0)),"",INDIRECT("'SorP'!$A$"&amp;MATCH($S1431&amp;$J1431,SorP!C:C,0))))</f>
        <v/>
      </c>
      <c r="U1431" s="168"/>
      <c r="V1431" s="169" t="e">
        <f>IF(C1431="",NA(),MATCH($B1431&amp;$C1431,'Smelter Look-up'!$J:$J,0))</f>
        <v>#N/A</v>
      </c>
      <c r="X1431" s="170">
        <f t="shared" ca="1" si="90"/>
        <v>0</v>
      </c>
      <c r="AB1431" s="314" t="str">
        <f t="shared" si="92"/>
        <v/>
      </c>
    </row>
    <row r="1432" spans="1:28" s="170" customFormat="1" ht="20.25">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91"/>
        <v/>
      </c>
      <c r="T1432" s="155" t="str">
        <f ca="1">IF(B1432="","",IF(ISERROR(MATCH($J1432,SorP!$B$1:$B$6226,0)),"",INDIRECT("'SorP'!$A$"&amp;MATCH($S1432&amp;$J1432,SorP!C:C,0))))</f>
        <v/>
      </c>
      <c r="U1432" s="168"/>
      <c r="V1432" s="169" t="e">
        <f>IF(C1432="",NA(),MATCH($B1432&amp;$C1432,'Smelter Look-up'!$J:$J,0))</f>
        <v>#N/A</v>
      </c>
      <c r="X1432" s="170">
        <f t="shared" ca="1" si="90"/>
        <v>0</v>
      </c>
      <c r="AB1432" s="314" t="str">
        <f t="shared" si="92"/>
        <v/>
      </c>
    </row>
    <row r="1433" spans="1:28" s="170" customFormat="1" ht="20.25">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91"/>
        <v/>
      </c>
      <c r="T1433" s="155" t="str">
        <f ca="1">IF(B1433="","",IF(ISERROR(MATCH($J1433,SorP!$B$1:$B$6226,0)),"",INDIRECT("'SorP'!$A$"&amp;MATCH($S1433&amp;$J1433,SorP!C:C,0))))</f>
        <v/>
      </c>
      <c r="U1433" s="168"/>
      <c r="V1433" s="169" t="e">
        <f>IF(C1433="",NA(),MATCH($B1433&amp;$C1433,'Smelter Look-up'!$J:$J,0))</f>
        <v>#N/A</v>
      </c>
      <c r="X1433" s="170">
        <f t="shared" ca="1" si="90"/>
        <v>0</v>
      </c>
      <c r="AB1433" s="314" t="str">
        <f t="shared" si="92"/>
        <v/>
      </c>
    </row>
    <row r="1434" spans="1:28" s="170" customFormat="1" ht="20.25">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91"/>
        <v/>
      </c>
      <c r="T1434" s="155" t="str">
        <f ca="1">IF(B1434="","",IF(ISERROR(MATCH($J1434,SorP!$B$1:$B$6226,0)),"",INDIRECT("'SorP'!$A$"&amp;MATCH($S1434&amp;$J1434,SorP!C:C,0))))</f>
        <v/>
      </c>
      <c r="U1434" s="168"/>
      <c r="V1434" s="169" t="e">
        <f>IF(C1434="",NA(),MATCH($B1434&amp;$C1434,'Smelter Look-up'!$J:$J,0))</f>
        <v>#N/A</v>
      </c>
      <c r="X1434" s="170">
        <f t="shared" ca="1" si="90"/>
        <v>0</v>
      </c>
      <c r="AB1434" s="314" t="str">
        <f t="shared" si="92"/>
        <v/>
      </c>
    </row>
    <row r="1435" spans="1:28" s="170" customFormat="1" ht="20.25">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91"/>
        <v/>
      </c>
      <c r="T1435" s="155" t="str">
        <f ca="1">IF(B1435="","",IF(ISERROR(MATCH($J1435,SorP!$B$1:$B$6226,0)),"",INDIRECT("'SorP'!$A$"&amp;MATCH($S1435&amp;$J1435,SorP!C:C,0))))</f>
        <v/>
      </c>
      <c r="U1435" s="168"/>
      <c r="V1435" s="169" t="e">
        <f>IF(C1435="",NA(),MATCH($B1435&amp;$C1435,'Smelter Look-up'!$J:$J,0))</f>
        <v>#N/A</v>
      </c>
      <c r="X1435" s="170">
        <f t="shared" ca="1" si="90"/>
        <v>0</v>
      </c>
      <c r="AB1435" s="314" t="str">
        <f t="shared" si="92"/>
        <v/>
      </c>
    </row>
    <row r="1436" spans="1:28" s="170" customFormat="1" ht="20.25">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91"/>
        <v/>
      </c>
      <c r="T1436" s="155" t="str">
        <f ca="1">IF(B1436="","",IF(ISERROR(MATCH($J1436,SorP!$B$1:$B$6226,0)),"",INDIRECT("'SorP'!$A$"&amp;MATCH($S1436&amp;$J1436,SorP!C:C,0))))</f>
        <v/>
      </c>
      <c r="U1436" s="168"/>
      <c r="V1436" s="169" t="e">
        <f>IF(C1436="",NA(),MATCH($B1436&amp;$C1436,'Smelter Look-up'!$J:$J,0))</f>
        <v>#N/A</v>
      </c>
      <c r="X1436" s="170">
        <f t="shared" ca="1" si="90"/>
        <v>0</v>
      </c>
      <c r="AB1436" s="314" t="str">
        <f t="shared" si="92"/>
        <v/>
      </c>
    </row>
    <row r="1437" spans="1:28" s="170" customFormat="1" ht="20.25">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91"/>
        <v/>
      </c>
      <c r="T1437" s="155" t="str">
        <f ca="1">IF(B1437="","",IF(ISERROR(MATCH($J1437,SorP!$B$1:$B$6226,0)),"",INDIRECT("'SorP'!$A$"&amp;MATCH($S1437&amp;$J1437,SorP!C:C,0))))</f>
        <v/>
      </c>
      <c r="U1437" s="168"/>
      <c r="V1437" s="169" t="e">
        <f>IF(C1437="",NA(),MATCH($B1437&amp;$C1437,'Smelter Look-up'!$J:$J,0))</f>
        <v>#N/A</v>
      </c>
      <c r="X1437" s="170">
        <f t="shared" ca="1" si="90"/>
        <v>0</v>
      </c>
      <c r="AB1437" s="314" t="str">
        <f t="shared" si="92"/>
        <v/>
      </c>
    </row>
    <row r="1438" spans="1:28" s="170" customFormat="1" ht="20.25">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91"/>
        <v/>
      </c>
      <c r="T1438" s="155" t="str">
        <f ca="1">IF(B1438="","",IF(ISERROR(MATCH($J1438,SorP!$B$1:$B$6226,0)),"",INDIRECT("'SorP'!$A$"&amp;MATCH($S1438&amp;$J1438,SorP!C:C,0))))</f>
        <v/>
      </c>
      <c r="U1438" s="168"/>
      <c r="V1438" s="169" t="e">
        <f>IF(C1438="",NA(),MATCH($B1438&amp;$C1438,'Smelter Look-up'!$J:$J,0))</f>
        <v>#N/A</v>
      </c>
      <c r="X1438" s="170">
        <f t="shared" ca="1" si="90"/>
        <v>0</v>
      </c>
      <c r="AB1438" s="314" t="str">
        <f t="shared" si="92"/>
        <v/>
      </c>
    </row>
    <row r="1439" spans="1:28" s="170" customFormat="1" ht="20.25">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91"/>
        <v/>
      </c>
      <c r="T1439" s="155" t="str">
        <f ca="1">IF(B1439="","",IF(ISERROR(MATCH($J1439,SorP!$B$1:$B$6226,0)),"",INDIRECT("'SorP'!$A$"&amp;MATCH($S1439&amp;$J1439,SorP!C:C,0))))</f>
        <v/>
      </c>
      <c r="U1439" s="168"/>
      <c r="V1439" s="169" t="e">
        <f>IF(C1439="",NA(),MATCH($B1439&amp;$C1439,'Smelter Look-up'!$J:$J,0))</f>
        <v>#N/A</v>
      </c>
      <c r="X1439" s="170">
        <f t="shared" ca="1" si="90"/>
        <v>0</v>
      </c>
      <c r="AB1439" s="314" t="str">
        <f t="shared" si="92"/>
        <v/>
      </c>
    </row>
    <row r="1440" spans="1:28" s="170" customFormat="1" ht="20.25">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91"/>
        <v/>
      </c>
      <c r="T1440" s="155" t="str">
        <f ca="1">IF(B1440="","",IF(ISERROR(MATCH($J1440,SorP!$B$1:$B$6226,0)),"",INDIRECT("'SorP'!$A$"&amp;MATCH($S1440&amp;$J1440,SorP!C:C,0))))</f>
        <v/>
      </c>
      <c r="U1440" s="168"/>
      <c r="V1440" s="169" t="e">
        <f>IF(C1440="",NA(),MATCH($B1440&amp;$C1440,'Smelter Look-up'!$J:$J,0))</f>
        <v>#N/A</v>
      </c>
      <c r="X1440" s="170">
        <f t="shared" ca="1" si="90"/>
        <v>0</v>
      </c>
      <c r="AB1440" s="314" t="str">
        <f t="shared" si="92"/>
        <v/>
      </c>
    </row>
    <row r="1441" spans="1:28" s="170" customFormat="1" ht="20.25">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91"/>
        <v/>
      </c>
      <c r="T1441" s="155" t="str">
        <f ca="1">IF(B1441="","",IF(ISERROR(MATCH($J1441,SorP!$B$1:$B$6226,0)),"",INDIRECT("'SorP'!$A$"&amp;MATCH($S1441&amp;$J1441,SorP!C:C,0))))</f>
        <v/>
      </c>
      <c r="U1441" s="168"/>
      <c r="V1441" s="169" t="e">
        <f>IF(C1441="",NA(),MATCH($B1441&amp;$C1441,'Smelter Look-up'!$J:$J,0))</f>
        <v>#N/A</v>
      </c>
      <c r="X1441" s="170">
        <f t="shared" ca="1" si="90"/>
        <v>0</v>
      </c>
      <c r="AB1441" s="314" t="str">
        <f t="shared" si="92"/>
        <v/>
      </c>
    </row>
    <row r="1442" spans="1:28" s="170" customFormat="1" ht="20.25">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91"/>
        <v/>
      </c>
      <c r="T1442" s="155" t="str">
        <f ca="1">IF(B1442="","",IF(ISERROR(MATCH($J1442,SorP!$B$1:$B$6226,0)),"",INDIRECT("'SorP'!$A$"&amp;MATCH($S1442&amp;$J1442,SorP!C:C,0))))</f>
        <v/>
      </c>
      <c r="U1442" s="168"/>
      <c r="V1442" s="169" t="e">
        <f>IF(C1442="",NA(),MATCH($B1442&amp;$C1442,'Smelter Look-up'!$J:$J,0))</f>
        <v>#N/A</v>
      </c>
      <c r="X1442" s="170">
        <f t="shared" ca="1" si="90"/>
        <v>0</v>
      </c>
      <c r="AB1442" s="314" t="str">
        <f t="shared" si="92"/>
        <v/>
      </c>
    </row>
    <row r="1443" spans="1:28" s="170" customFormat="1" ht="20.25">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91"/>
        <v/>
      </c>
      <c r="T1443" s="155" t="str">
        <f ca="1">IF(B1443="","",IF(ISERROR(MATCH($J1443,SorP!$B$1:$B$6226,0)),"",INDIRECT("'SorP'!$A$"&amp;MATCH($S1443&amp;$J1443,SorP!C:C,0))))</f>
        <v/>
      </c>
      <c r="U1443" s="168"/>
      <c r="V1443" s="169" t="e">
        <f>IF(C1443="",NA(),MATCH($B1443&amp;$C1443,'Smelter Look-up'!$J:$J,0))</f>
        <v>#N/A</v>
      </c>
      <c r="X1443" s="170">
        <f t="shared" ca="1" si="90"/>
        <v>0</v>
      </c>
      <c r="AB1443" s="314" t="str">
        <f t="shared" si="92"/>
        <v/>
      </c>
    </row>
    <row r="1444" spans="1:28" s="170" customFormat="1" ht="20.25">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91"/>
        <v/>
      </c>
      <c r="T1444" s="155" t="str">
        <f ca="1">IF(B1444="","",IF(ISERROR(MATCH($J1444,SorP!$B$1:$B$6226,0)),"",INDIRECT("'SorP'!$A$"&amp;MATCH($S1444&amp;$J1444,SorP!C:C,0))))</f>
        <v/>
      </c>
      <c r="U1444" s="168"/>
      <c r="V1444" s="169" t="e">
        <f>IF(C1444="",NA(),MATCH($B1444&amp;$C1444,'Smelter Look-up'!$J:$J,0))</f>
        <v>#N/A</v>
      </c>
      <c r="X1444" s="170">
        <f t="shared" ca="1" si="90"/>
        <v>0</v>
      </c>
      <c r="AB1444" s="314" t="str">
        <f t="shared" si="92"/>
        <v/>
      </c>
    </row>
    <row r="1445" spans="1:28" s="170" customFormat="1" ht="20.25">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91"/>
        <v/>
      </c>
      <c r="T1445" s="155" t="str">
        <f ca="1">IF(B1445="","",IF(ISERROR(MATCH($J1445,SorP!$B$1:$B$6226,0)),"",INDIRECT("'SorP'!$A$"&amp;MATCH($S1445&amp;$J1445,SorP!C:C,0))))</f>
        <v/>
      </c>
      <c r="U1445" s="168"/>
      <c r="V1445" s="169" t="e">
        <f>IF(C1445="",NA(),MATCH($B1445&amp;$C1445,'Smelter Look-up'!$J:$J,0))</f>
        <v>#N/A</v>
      </c>
      <c r="X1445" s="170">
        <f t="shared" ca="1" si="90"/>
        <v>0</v>
      </c>
      <c r="AB1445" s="314" t="str">
        <f t="shared" si="92"/>
        <v/>
      </c>
    </row>
    <row r="1446" spans="1:28" s="170" customFormat="1" ht="20.25">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91"/>
        <v/>
      </c>
      <c r="T1446" s="155" t="str">
        <f ca="1">IF(B1446="","",IF(ISERROR(MATCH($J1446,SorP!$B$1:$B$6226,0)),"",INDIRECT("'SorP'!$A$"&amp;MATCH($S1446&amp;$J1446,SorP!C:C,0))))</f>
        <v/>
      </c>
      <c r="U1446" s="168"/>
      <c r="V1446" s="169" t="e">
        <f>IF(C1446="",NA(),MATCH($B1446&amp;$C1446,'Smelter Look-up'!$J:$J,0))</f>
        <v>#N/A</v>
      </c>
      <c r="X1446" s="170">
        <f t="shared" ca="1" si="90"/>
        <v>0</v>
      </c>
      <c r="AB1446" s="314" t="str">
        <f t="shared" si="92"/>
        <v/>
      </c>
    </row>
    <row r="1447" spans="1:28" s="170" customFormat="1" ht="20.25">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91"/>
        <v/>
      </c>
      <c r="T1447" s="155" t="str">
        <f ca="1">IF(B1447="","",IF(ISERROR(MATCH($J1447,SorP!$B$1:$B$6226,0)),"",INDIRECT("'SorP'!$A$"&amp;MATCH($S1447&amp;$J1447,SorP!C:C,0))))</f>
        <v/>
      </c>
      <c r="U1447" s="168"/>
      <c r="V1447" s="169" t="e">
        <f>IF(C1447="",NA(),MATCH($B1447&amp;$C1447,'Smelter Look-up'!$J:$J,0))</f>
        <v>#N/A</v>
      </c>
      <c r="X1447" s="170">
        <f t="shared" ca="1" si="90"/>
        <v>0</v>
      </c>
      <c r="AB1447" s="314" t="str">
        <f t="shared" si="92"/>
        <v/>
      </c>
    </row>
    <row r="1448" spans="1:28" s="170" customFormat="1" ht="20.25">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91"/>
        <v/>
      </c>
      <c r="T1448" s="155" t="str">
        <f ca="1">IF(B1448="","",IF(ISERROR(MATCH($J1448,SorP!$B$1:$B$6226,0)),"",INDIRECT("'SorP'!$A$"&amp;MATCH($S1448&amp;$J1448,SorP!C:C,0))))</f>
        <v/>
      </c>
      <c r="U1448" s="168"/>
      <c r="V1448" s="169" t="e">
        <f>IF(C1448="",NA(),MATCH($B1448&amp;$C1448,'Smelter Look-up'!$J:$J,0))</f>
        <v>#N/A</v>
      </c>
      <c r="X1448" s="170">
        <f t="shared" ca="1" si="90"/>
        <v>0</v>
      </c>
      <c r="AB1448" s="314" t="str">
        <f t="shared" si="92"/>
        <v/>
      </c>
    </row>
    <row r="1449" spans="1:28" s="170" customFormat="1" ht="20.25">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91"/>
        <v/>
      </c>
      <c r="T1449" s="155" t="str">
        <f ca="1">IF(B1449="","",IF(ISERROR(MATCH($J1449,SorP!$B$1:$B$6226,0)),"",INDIRECT("'SorP'!$A$"&amp;MATCH($S1449&amp;$J1449,SorP!C:C,0))))</f>
        <v/>
      </c>
      <c r="U1449" s="168"/>
      <c r="V1449" s="169" t="e">
        <f>IF(C1449="",NA(),MATCH($B1449&amp;$C1449,'Smelter Look-up'!$J:$J,0))</f>
        <v>#N/A</v>
      </c>
      <c r="X1449" s="170">
        <f t="shared" ca="1" si="90"/>
        <v>0</v>
      </c>
      <c r="AB1449" s="314" t="str">
        <f t="shared" si="92"/>
        <v/>
      </c>
    </row>
    <row r="1450" spans="1:28" s="170" customFormat="1" ht="20.25">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91"/>
        <v/>
      </c>
      <c r="T1450" s="155" t="str">
        <f ca="1">IF(B1450="","",IF(ISERROR(MATCH($J1450,SorP!$B$1:$B$6226,0)),"",INDIRECT("'SorP'!$A$"&amp;MATCH($S1450&amp;$J1450,SorP!C:C,0))))</f>
        <v/>
      </c>
      <c r="U1450" s="168"/>
      <c r="V1450" s="169" t="e">
        <f>IF(C1450="",NA(),MATCH($B1450&amp;$C1450,'Smelter Look-up'!$J:$J,0))</f>
        <v>#N/A</v>
      </c>
      <c r="X1450" s="170">
        <f t="shared" ca="1" si="90"/>
        <v>0</v>
      </c>
      <c r="AB1450" s="314" t="str">
        <f t="shared" si="92"/>
        <v/>
      </c>
    </row>
    <row r="1451" spans="1:28" s="170" customFormat="1" ht="20.25">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91"/>
        <v/>
      </c>
      <c r="T1451" s="155" t="str">
        <f ca="1">IF(B1451="","",IF(ISERROR(MATCH($J1451,SorP!$B$1:$B$6226,0)),"",INDIRECT("'SorP'!$A$"&amp;MATCH($S1451&amp;$J1451,SorP!C:C,0))))</f>
        <v/>
      </c>
      <c r="U1451" s="168"/>
      <c r="V1451" s="169" t="e">
        <f>IF(C1451="",NA(),MATCH($B1451&amp;$C1451,'Smelter Look-up'!$J:$J,0))</f>
        <v>#N/A</v>
      </c>
      <c r="X1451" s="170">
        <f t="shared" ca="1" si="90"/>
        <v>0</v>
      </c>
      <c r="AB1451" s="314" t="str">
        <f t="shared" si="92"/>
        <v/>
      </c>
    </row>
    <row r="1452" spans="1:28" s="170" customFormat="1" ht="20.25">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91"/>
        <v/>
      </c>
      <c r="T1452" s="155" t="str">
        <f ca="1">IF(B1452="","",IF(ISERROR(MATCH($J1452,SorP!$B$1:$B$6226,0)),"",INDIRECT("'SorP'!$A$"&amp;MATCH($S1452&amp;$J1452,SorP!C:C,0))))</f>
        <v/>
      </c>
      <c r="U1452" s="168"/>
      <c r="V1452" s="169" t="e">
        <f>IF(C1452="",NA(),MATCH($B1452&amp;$C1452,'Smelter Look-up'!$J:$J,0))</f>
        <v>#N/A</v>
      </c>
      <c r="X1452" s="170">
        <f t="shared" ca="1" si="90"/>
        <v>0</v>
      </c>
      <c r="AB1452" s="314" t="str">
        <f t="shared" si="92"/>
        <v/>
      </c>
    </row>
    <row r="1453" spans="1:28" s="170" customFormat="1" ht="20.25">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91"/>
        <v/>
      </c>
      <c r="T1453" s="155" t="str">
        <f ca="1">IF(B1453="","",IF(ISERROR(MATCH($J1453,SorP!$B$1:$B$6226,0)),"",INDIRECT("'SorP'!$A$"&amp;MATCH($S1453&amp;$J1453,SorP!C:C,0))))</f>
        <v/>
      </c>
      <c r="U1453" s="168"/>
      <c r="V1453" s="169" t="e">
        <f>IF(C1453="",NA(),MATCH($B1453&amp;$C1453,'Smelter Look-up'!$J:$J,0))</f>
        <v>#N/A</v>
      </c>
      <c r="X1453" s="170">
        <f t="shared" ca="1" si="90"/>
        <v>0</v>
      </c>
      <c r="AB1453" s="314" t="str">
        <f t="shared" si="92"/>
        <v/>
      </c>
    </row>
    <row r="1454" spans="1:28" s="170" customFormat="1" ht="20.25">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91"/>
        <v/>
      </c>
      <c r="T1454" s="155" t="str">
        <f ca="1">IF(B1454="","",IF(ISERROR(MATCH($J1454,SorP!$B$1:$B$6226,0)),"",INDIRECT("'SorP'!$A$"&amp;MATCH($S1454&amp;$J1454,SorP!C:C,0))))</f>
        <v/>
      </c>
      <c r="U1454" s="168"/>
      <c r="V1454" s="169" t="e">
        <f>IF(C1454="",NA(),MATCH($B1454&amp;$C1454,'Smelter Look-up'!$J:$J,0))</f>
        <v>#N/A</v>
      </c>
      <c r="X1454" s="170">
        <f t="shared" ca="1" si="90"/>
        <v>0</v>
      </c>
      <c r="AB1454" s="314" t="str">
        <f t="shared" si="92"/>
        <v/>
      </c>
    </row>
    <row r="1455" spans="1:28" s="170" customFormat="1" ht="20.25">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91"/>
        <v/>
      </c>
      <c r="T1455" s="155" t="str">
        <f ca="1">IF(B1455="","",IF(ISERROR(MATCH($J1455,SorP!$B$1:$B$6226,0)),"",INDIRECT("'SorP'!$A$"&amp;MATCH($S1455&amp;$J1455,SorP!C:C,0))))</f>
        <v/>
      </c>
      <c r="U1455" s="168"/>
      <c r="V1455" s="169" t="e">
        <f>IF(C1455="",NA(),MATCH($B1455&amp;$C1455,'Smelter Look-up'!$J:$J,0))</f>
        <v>#N/A</v>
      </c>
      <c r="X1455" s="170">
        <f t="shared" ca="1" si="90"/>
        <v>0</v>
      </c>
      <c r="AB1455" s="314" t="str">
        <f t="shared" si="92"/>
        <v/>
      </c>
    </row>
    <row r="1456" spans="1:28" s="170" customFormat="1" ht="20.25">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91"/>
        <v/>
      </c>
      <c r="T1456" s="155" t="str">
        <f ca="1">IF(B1456="","",IF(ISERROR(MATCH($J1456,SorP!$B$1:$B$6226,0)),"",INDIRECT("'SorP'!$A$"&amp;MATCH($S1456&amp;$J1456,SorP!C:C,0))))</f>
        <v/>
      </c>
      <c r="U1456" s="168"/>
      <c r="V1456" s="169" t="e">
        <f>IF(C1456="",NA(),MATCH($B1456&amp;$C1456,'Smelter Look-up'!$J:$J,0))</f>
        <v>#N/A</v>
      </c>
      <c r="X1456" s="170">
        <f t="shared" ca="1" si="90"/>
        <v>0</v>
      </c>
      <c r="AB1456" s="314" t="str">
        <f t="shared" si="92"/>
        <v/>
      </c>
    </row>
    <row r="1457" spans="1:28" s="170" customFormat="1" ht="20.25">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91"/>
        <v/>
      </c>
      <c r="T1457" s="155" t="str">
        <f ca="1">IF(B1457="","",IF(ISERROR(MATCH($J1457,SorP!$B$1:$B$6226,0)),"",INDIRECT("'SorP'!$A$"&amp;MATCH($S1457&amp;$J1457,SorP!C:C,0))))</f>
        <v/>
      </c>
      <c r="U1457" s="168"/>
      <c r="V1457" s="169" t="e">
        <f>IF(C1457="",NA(),MATCH($B1457&amp;$C1457,'Smelter Look-up'!$J:$J,0))</f>
        <v>#N/A</v>
      </c>
      <c r="X1457" s="170">
        <f t="shared" ca="1" si="90"/>
        <v>0</v>
      </c>
      <c r="AB1457" s="314" t="str">
        <f t="shared" si="92"/>
        <v/>
      </c>
    </row>
    <row r="1458" spans="1:28" s="170" customFormat="1" ht="20.25">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91"/>
        <v/>
      </c>
      <c r="T1458" s="155" t="str">
        <f ca="1">IF(B1458="","",IF(ISERROR(MATCH($J1458,SorP!$B$1:$B$6226,0)),"",INDIRECT("'SorP'!$A$"&amp;MATCH($S1458&amp;$J1458,SorP!C:C,0))))</f>
        <v/>
      </c>
      <c r="U1458" s="168"/>
      <c r="V1458" s="169" t="e">
        <f>IF(C1458="",NA(),MATCH($B1458&amp;$C1458,'Smelter Look-up'!$J:$J,0))</f>
        <v>#N/A</v>
      </c>
      <c r="X1458" s="170">
        <f t="shared" ca="1" si="90"/>
        <v>0</v>
      </c>
      <c r="AB1458" s="314" t="str">
        <f t="shared" si="92"/>
        <v/>
      </c>
    </row>
    <row r="1459" spans="1:28" s="170" customFormat="1" ht="20.25">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91"/>
        <v/>
      </c>
      <c r="T1459" s="155" t="str">
        <f ca="1">IF(B1459="","",IF(ISERROR(MATCH($J1459,SorP!$B$1:$B$6226,0)),"",INDIRECT("'SorP'!$A$"&amp;MATCH($S1459&amp;$J1459,SorP!C:C,0))))</f>
        <v/>
      </c>
      <c r="U1459" s="168"/>
      <c r="V1459" s="169" t="e">
        <f>IF(C1459="",NA(),MATCH($B1459&amp;$C1459,'Smelter Look-up'!$J:$J,0))</f>
        <v>#N/A</v>
      </c>
      <c r="X1459" s="170">
        <f t="shared" ca="1" si="90"/>
        <v>0</v>
      </c>
      <c r="AB1459" s="314" t="str">
        <f t="shared" si="92"/>
        <v/>
      </c>
    </row>
    <row r="1460" spans="1:28" s="170" customFormat="1" ht="20.25">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91"/>
        <v/>
      </c>
      <c r="T1460" s="155" t="str">
        <f ca="1">IF(B1460="","",IF(ISERROR(MATCH($J1460,SorP!$B$1:$B$6226,0)),"",INDIRECT("'SorP'!$A$"&amp;MATCH($S1460&amp;$J1460,SorP!C:C,0))))</f>
        <v/>
      </c>
      <c r="U1460" s="168"/>
      <c r="V1460" s="169" t="e">
        <f>IF(C1460="",NA(),MATCH($B1460&amp;$C1460,'Smelter Look-up'!$J:$J,0))</f>
        <v>#N/A</v>
      </c>
      <c r="X1460" s="170">
        <f t="shared" ca="1" si="90"/>
        <v>0</v>
      </c>
      <c r="AB1460" s="314" t="str">
        <f t="shared" si="92"/>
        <v/>
      </c>
    </row>
    <row r="1461" spans="1:28" s="170" customFormat="1" ht="20.25">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91"/>
        <v/>
      </c>
      <c r="T1461" s="155" t="str">
        <f ca="1">IF(B1461="","",IF(ISERROR(MATCH($J1461,SorP!$B$1:$B$6226,0)),"",INDIRECT("'SorP'!$A$"&amp;MATCH($S1461&amp;$J1461,SorP!C:C,0))))</f>
        <v/>
      </c>
      <c r="U1461" s="168"/>
      <c r="V1461" s="169" t="e">
        <f>IF(C1461="",NA(),MATCH($B1461&amp;$C1461,'Smelter Look-up'!$J:$J,0))</f>
        <v>#N/A</v>
      </c>
      <c r="X1461" s="170">
        <f t="shared" ca="1" si="90"/>
        <v>0</v>
      </c>
      <c r="AB1461" s="314" t="str">
        <f t="shared" si="92"/>
        <v/>
      </c>
    </row>
    <row r="1462" spans="1:28" s="170" customFormat="1" ht="20.25">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91"/>
        <v/>
      </c>
      <c r="T1462" s="155" t="str">
        <f ca="1">IF(B1462="","",IF(ISERROR(MATCH($J1462,SorP!$B$1:$B$6226,0)),"",INDIRECT("'SorP'!$A$"&amp;MATCH($S1462&amp;$J1462,SorP!C:C,0))))</f>
        <v/>
      </c>
      <c r="U1462" s="168"/>
      <c r="V1462" s="169" t="e">
        <f>IF(C1462="",NA(),MATCH($B1462&amp;$C1462,'Smelter Look-up'!$J:$J,0))</f>
        <v>#N/A</v>
      </c>
      <c r="X1462" s="170">
        <f t="shared" ca="1" si="90"/>
        <v>0</v>
      </c>
      <c r="AB1462" s="314" t="str">
        <f t="shared" si="92"/>
        <v/>
      </c>
    </row>
    <row r="1463" spans="1:28" s="170" customFormat="1" ht="20.25">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91"/>
        <v/>
      </c>
      <c r="T1463" s="155" t="str">
        <f ca="1">IF(B1463="","",IF(ISERROR(MATCH($J1463,SorP!$B$1:$B$6226,0)),"",INDIRECT("'SorP'!$A$"&amp;MATCH($S1463&amp;$J1463,SorP!C:C,0))))</f>
        <v/>
      </c>
      <c r="U1463" s="168"/>
      <c r="V1463" s="169" t="e">
        <f>IF(C1463="",NA(),MATCH($B1463&amp;$C1463,'Smelter Look-up'!$J:$J,0))</f>
        <v>#N/A</v>
      </c>
      <c r="X1463" s="170">
        <f t="shared" ca="1" si="90"/>
        <v>0</v>
      </c>
      <c r="AB1463" s="314" t="str">
        <f t="shared" si="92"/>
        <v/>
      </c>
    </row>
    <row r="1464" spans="1:28" s="170" customFormat="1" ht="20.25">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91"/>
        <v/>
      </c>
      <c r="T1464" s="155" t="str">
        <f ca="1">IF(B1464="","",IF(ISERROR(MATCH($J1464,SorP!$B$1:$B$6226,0)),"",INDIRECT("'SorP'!$A$"&amp;MATCH($S1464&amp;$J1464,SorP!C:C,0))))</f>
        <v/>
      </c>
      <c r="U1464" s="168"/>
      <c r="V1464" s="169" t="e">
        <f>IF(C1464="",NA(),MATCH($B1464&amp;$C1464,'Smelter Look-up'!$J:$J,0))</f>
        <v>#N/A</v>
      </c>
      <c r="X1464" s="170">
        <f t="shared" ca="1" si="90"/>
        <v>0</v>
      </c>
      <c r="AB1464" s="314" t="str">
        <f t="shared" si="92"/>
        <v/>
      </c>
    </row>
    <row r="1465" spans="1:28" s="170" customFormat="1" ht="20.25">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91"/>
        <v/>
      </c>
      <c r="T1465" s="155" t="str">
        <f ca="1">IF(B1465="","",IF(ISERROR(MATCH($J1465,SorP!$B$1:$B$6226,0)),"",INDIRECT("'SorP'!$A$"&amp;MATCH($S1465&amp;$J1465,SorP!C:C,0))))</f>
        <v/>
      </c>
      <c r="U1465" s="168"/>
      <c r="V1465" s="169" t="e">
        <f>IF(C1465="",NA(),MATCH($B1465&amp;$C1465,'Smelter Look-up'!$J:$J,0))</f>
        <v>#N/A</v>
      </c>
      <c r="X1465" s="170">
        <f t="shared" ca="1" si="90"/>
        <v>0</v>
      </c>
      <c r="AB1465" s="314" t="str">
        <f t="shared" si="92"/>
        <v/>
      </c>
    </row>
    <row r="1466" spans="1:28" s="170" customFormat="1" ht="20.25">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91"/>
        <v/>
      </c>
      <c r="T1466" s="155" t="str">
        <f ca="1">IF(B1466="","",IF(ISERROR(MATCH($J1466,SorP!$B$1:$B$6226,0)),"",INDIRECT("'SorP'!$A$"&amp;MATCH($S1466&amp;$J1466,SorP!C:C,0))))</f>
        <v/>
      </c>
      <c r="U1466" s="168"/>
      <c r="V1466" s="169" t="e">
        <f>IF(C1466="",NA(),MATCH($B1466&amp;$C1466,'Smelter Look-up'!$J:$J,0))</f>
        <v>#N/A</v>
      </c>
      <c r="X1466" s="170">
        <f t="shared" ca="1" si="90"/>
        <v>0</v>
      </c>
      <c r="AB1466" s="314" t="str">
        <f t="shared" si="92"/>
        <v/>
      </c>
    </row>
    <row r="1467" spans="1:28" s="170" customFormat="1" ht="20.25">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91"/>
        <v/>
      </c>
      <c r="T1467" s="155" t="str">
        <f ca="1">IF(B1467="","",IF(ISERROR(MATCH($J1467,SorP!$B$1:$B$6226,0)),"",INDIRECT("'SorP'!$A$"&amp;MATCH($S1467&amp;$J1467,SorP!C:C,0))))</f>
        <v/>
      </c>
      <c r="U1467" s="168"/>
      <c r="V1467" s="169" t="e">
        <f>IF(C1467="",NA(),MATCH($B1467&amp;$C1467,'Smelter Look-up'!$J:$J,0))</f>
        <v>#N/A</v>
      </c>
      <c r="X1467" s="170">
        <f t="shared" ref="X1467:X1530" ca="1" si="93">IF(AND(C1467="Smelter not listed",OR(LEN(D1467)=0,LEN(E1467)=0)),1,0)</f>
        <v>0</v>
      </c>
      <c r="AB1467" s="314" t="str">
        <f t="shared" si="92"/>
        <v/>
      </c>
    </row>
    <row r="1468" spans="1:28" s="170" customFormat="1" ht="20.25">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ref="S1468:S1531" ca="1" si="94">IF(B1468="","",IF(ISERROR(MATCH($E1468,CL,0)),"Unknown",INDIRECT("'C'!$A$"&amp;MATCH($E1468,CL,0)+1)))</f>
        <v/>
      </c>
      <c r="T1468" s="155" t="str">
        <f ca="1">IF(B1468="","",IF(ISERROR(MATCH($J1468,SorP!$B$1:$B$6226,0)),"",INDIRECT("'SorP'!$A$"&amp;MATCH($S1468&amp;$J1468,SorP!C:C,0))))</f>
        <v/>
      </c>
      <c r="U1468" s="168"/>
      <c r="V1468" s="169" t="e">
        <f>IF(C1468="",NA(),MATCH($B1468&amp;$C1468,'Smelter Look-up'!$J:$J,0))</f>
        <v>#N/A</v>
      </c>
      <c r="X1468" s="170">
        <f t="shared" ca="1" si="93"/>
        <v>0</v>
      </c>
      <c r="AB1468" s="314" t="str">
        <f t="shared" si="92"/>
        <v/>
      </c>
    </row>
    <row r="1469" spans="1:28" s="170" customFormat="1" ht="20.25">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94"/>
        <v/>
      </c>
      <c r="T1469" s="155" t="str">
        <f ca="1">IF(B1469="","",IF(ISERROR(MATCH($J1469,SorP!$B$1:$B$6226,0)),"",INDIRECT("'SorP'!$A$"&amp;MATCH($S1469&amp;$J1469,SorP!C:C,0))))</f>
        <v/>
      </c>
      <c r="U1469" s="168"/>
      <c r="V1469" s="169" t="e">
        <f>IF(C1469="",NA(),MATCH($B1469&amp;$C1469,'Smelter Look-up'!$J:$J,0))</f>
        <v>#N/A</v>
      </c>
      <c r="X1469" s="170">
        <f t="shared" ca="1" si="93"/>
        <v>0</v>
      </c>
      <c r="AB1469" s="314" t="str">
        <f t="shared" si="92"/>
        <v/>
      </c>
    </row>
    <row r="1470" spans="1:28" s="170" customFormat="1" ht="20.25">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94"/>
        <v/>
      </c>
      <c r="T1470" s="155" t="str">
        <f ca="1">IF(B1470="","",IF(ISERROR(MATCH($J1470,SorP!$B$1:$B$6226,0)),"",INDIRECT("'SorP'!$A$"&amp;MATCH($S1470&amp;$J1470,SorP!C:C,0))))</f>
        <v/>
      </c>
      <c r="U1470" s="168"/>
      <c r="V1470" s="169" t="e">
        <f>IF(C1470="",NA(),MATCH($B1470&amp;$C1470,'Smelter Look-up'!$J:$J,0))</f>
        <v>#N/A</v>
      </c>
      <c r="X1470" s="170">
        <f t="shared" ca="1" si="93"/>
        <v>0</v>
      </c>
      <c r="AB1470" s="314" t="str">
        <f t="shared" si="92"/>
        <v/>
      </c>
    </row>
    <row r="1471" spans="1:28" s="170" customFormat="1" ht="20.25">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94"/>
        <v/>
      </c>
      <c r="T1471" s="155" t="str">
        <f ca="1">IF(B1471="","",IF(ISERROR(MATCH($J1471,SorP!$B$1:$B$6226,0)),"",INDIRECT("'SorP'!$A$"&amp;MATCH($S1471&amp;$J1471,SorP!C:C,0))))</f>
        <v/>
      </c>
      <c r="U1471" s="168"/>
      <c r="V1471" s="169" t="e">
        <f>IF(C1471="",NA(),MATCH($B1471&amp;$C1471,'Smelter Look-up'!$J:$J,0))</f>
        <v>#N/A</v>
      </c>
      <c r="X1471" s="170">
        <f t="shared" ca="1" si="93"/>
        <v>0</v>
      </c>
      <c r="AB1471" s="314" t="str">
        <f t="shared" si="92"/>
        <v/>
      </c>
    </row>
    <row r="1472" spans="1:28" s="170" customFormat="1" ht="20.25">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ca="1" si="94"/>
        <v/>
      </c>
      <c r="T1472" s="155" t="str">
        <f ca="1">IF(B1472="","",IF(ISERROR(MATCH($J1472,SorP!$B$1:$B$6226,0)),"",INDIRECT("'SorP'!$A$"&amp;MATCH($S1472&amp;$J1472,SorP!C:C,0))))</f>
        <v/>
      </c>
      <c r="U1472" s="168"/>
      <c r="V1472" s="169" t="e">
        <f>IF(C1472="",NA(),MATCH($B1472&amp;$C1472,'Smelter Look-up'!$J:$J,0))</f>
        <v>#N/A</v>
      </c>
      <c r="X1472" s="170">
        <f t="shared" ca="1" si="93"/>
        <v>0</v>
      </c>
      <c r="AB1472" s="314" t="str">
        <f t="shared" si="92"/>
        <v/>
      </c>
    </row>
    <row r="1473" spans="1:28" s="170" customFormat="1" ht="20.25">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94"/>
        <v/>
      </c>
      <c r="T1473" s="155" t="str">
        <f ca="1">IF(B1473="","",IF(ISERROR(MATCH($J1473,SorP!$B$1:$B$6226,0)),"",INDIRECT("'SorP'!$A$"&amp;MATCH($S1473&amp;$J1473,SorP!C:C,0))))</f>
        <v/>
      </c>
      <c r="U1473" s="168"/>
      <c r="V1473" s="169" t="e">
        <f>IF(C1473="",NA(),MATCH($B1473&amp;$C1473,'Smelter Look-up'!$J:$J,0))</f>
        <v>#N/A</v>
      </c>
      <c r="X1473" s="170">
        <f t="shared" ca="1" si="93"/>
        <v>0</v>
      </c>
      <c r="AB1473" s="314" t="str">
        <f t="shared" si="92"/>
        <v/>
      </c>
    </row>
    <row r="1474" spans="1:28" s="170" customFormat="1" ht="20.25">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94"/>
        <v/>
      </c>
      <c r="T1474" s="155" t="str">
        <f ca="1">IF(B1474="","",IF(ISERROR(MATCH($J1474,SorP!$B$1:$B$6226,0)),"",INDIRECT("'SorP'!$A$"&amp;MATCH($S1474&amp;$J1474,SorP!C:C,0))))</f>
        <v/>
      </c>
      <c r="U1474" s="168"/>
      <c r="V1474" s="169" t="e">
        <f>IF(C1474="",NA(),MATCH($B1474&amp;$C1474,'Smelter Look-up'!$J:$J,0))</f>
        <v>#N/A</v>
      </c>
      <c r="X1474" s="170">
        <f t="shared" ca="1" si="93"/>
        <v>0</v>
      </c>
      <c r="AB1474" s="314" t="str">
        <f t="shared" ref="AB1474:AB1537" si="95">IF(C1474="","",B1474)</f>
        <v/>
      </c>
    </row>
    <row r="1475" spans="1:28" s="170" customFormat="1" ht="20.25">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94"/>
        <v/>
      </c>
      <c r="T1475" s="155" t="str">
        <f ca="1">IF(B1475="","",IF(ISERROR(MATCH($J1475,SorP!$B$1:$B$6226,0)),"",INDIRECT("'SorP'!$A$"&amp;MATCH($S1475&amp;$J1475,SorP!C:C,0))))</f>
        <v/>
      </c>
      <c r="U1475" s="168"/>
      <c r="V1475" s="169" t="e">
        <f>IF(C1475="",NA(),MATCH($B1475&amp;$C1475,'Smelter Look-up'!$J:$J,0))</f>
        <v>#N/A</v>
      </c>
      <c r="X1475" s="170">
        <f t="shared" ca="1" si="93"/>
        <v>0</v>
      </c>
      <c r="AB1475" s="314" t="str">
        <f t="shared" si="95"/>
        <v/>
      </c>
    </row>
    <row r="1476" spans="1:28" s="170" customFormat="1" ht="20.25">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94"/>
        <v/>
      </c>
      <c r="T1476" s="155" t="str">
        <f ca="1">IF(B1476="","",IF(ISERROR(MATCH($J1476,SorP!$B$1:$B$6226,0)),"",INDIRECT("'SorP'!$A$"&amp;MATCH($S1476&amp;$J1476,SorP!C:C,0))))</f>
        <v/>
      </c>
      <c r="U1476" s="168"/>
      <c r="V1476" s="169" t="e">
        <f>IF(C1476="",NA(),MATCH($B1476&amp;$C1476,'Smelter Look-up'!$J:$J,0))</f>
        <v>#N/A</v>
      </c>
      <c r="X1476" s="170">
        <f t="shared" ca="1" si="93"/>
        <v>0</v>
      </c>
      <c r="AB1476" s="314" t="str">
        <f t="shared" si="95"/>
        <v/>
      </c>
    </row>
    <row r="1477" spans="1:28" s="170" customFormat="1" ht="20.25">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94"/>
        <v/>
      </c>
      <c r="T1477" s="155" t="str">
        <f ca="1">IF(B1477="","",IF(ISERROR(MATCH($J1477,SorP!$B$1:$B$6226,0)),"",INDIRECT("'SorP'!$A$"&amp;MATCH($S1477&amp;$J1477,SorP!C:C,0))))</f>
        <v/>
      </c>
      <c r="U1477" s="168"/>
      <c r="V1477" s="169" t="e">
        <f>IF(C1477="",NA(),MATCH($B1477&amp;$C1477,'Smelter Look-up'!$J:$J,0))</f>
        <v>#N/A</v>
      </c>
      <c r="X1477" s="170">
        <f t="shared" ca="1" si="93"/>
        <v>0</v>
      </c>
      <c r="AB1477" s="314" t="str">
        <f t="shared" si="95"/>
        <v/>
      </c>
    </row>
    <row r="1478" spans="1:28" s="170" customFormat="1" ht="20.25">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94"/>
        <v/>
      </c>
      <c r="T1478" s="155" t="str">
        <f ca="1">IF(B1478="","",IF(ISERROR(MATCH($J1478,SorP!$B$1:$B$6226,0)),"",INDIRECT("'SorP'!$A$"&amp;MATCH($S1478&amp;$J1478,SorP!C:C,0))))</f>
        <v/>
      </c>
      <c r="U1478" s="168"/>
      <c r="V1478" s="169" t="e">
        <f>IF(C1478="",NA(),MATCH($B1478&amp;$C1478,'Smelter Look-up'!$J:$J,0))</f>
        <v>#N/A</v>
      </c>
      <c r="X1478" s="170">
        <f t="shared" ca="1" si="93"/>
        <v>0</v>
      </c>
      <c r="AB1478" s="314" t="str">
        <f t="shared" si="95"/>
        <v/>
      </c>
    </row>
    <row r="1479" spans="1:28" s="170" customFormat="1" ht="20.25">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94"/>
        <v/>
      </c>
      <c r="T1479" s="155" t="str">
        <f ca="1">IF(B1479="","",IF(ISERROR(MATCH($J1479,SorP!$B$1:$B$6226,0)),"",INDIRECT("'SorP'!$A$"&amp;MATCH($S1479&amp;$J1479,SorP!C:C,0))))</f>
        <v/>
      </c>
      <c r="U1479" s="168"/>
      <c r="V1479" s="169" t="e">
        <f>IF(C1479="",NA(),MATCH($B1479&amp;$C1479,'Smelter Look-up'!$J:$J,0))</f>
        <v>#N/A</v>
      </c>
      <c r="X1479" s="170">
        <f t="shared" ca="1" si="93"/>
        <v>0</v>
      </c>
      <c r="AB1479" s="314" t="str">
        <f t="shared" si="95"/>
        <v/>
      </c>
    </row>
    <row r="1480" spans="1:28" s="170" customFormat="1" ht="20.25">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94"/>
        <v/>
      </c>
      <c r="T1480" s="155" t="str">
        <f ca="1">IF(B1480="","",IF(ISERROR(MATCH($J1480,SorP!$B$1:$B$6226,0)),"",INDIRECT("'SorP'!$A$"&amp;MATCH($S1480&amp;$J1480,SorP!C:C,0))))</f>
        <v/>
      </c>
      <c r="U1480" s="168"/>
      <c r="V1480" s="169" t="e">
        <f>IF(C1480="",NA(),MATCH($B1480&amp;$C1480,'Smelter Look-up'!$J:$J,0))</f>
        <v>#N/A</v>
      </c>
      <c r="X1480" s="170">
        <f t="shared" ca="1" si="93"/>
        <v>0</v>
      </c>
      <c r="AB1480" s="314" t="str">
        <f t="shared" si="95"/>
        <v/>
      </c>
    </row>
    <row r="1481" spans="1:28" s="170" customFormat="1" ht="20.25">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94"/>
        <v/>
      </c>
      <c r="T1481" s="155" t="str">
        <f ca="1">IF(B1481="","",IF(ISERROR(MATCH($J1481,SorP!$B$1:$B$6226,0)),"",INDIRECT("'SorP'!$A$"&amp;MATCH($S1481&amp;$J1481,SorP!C:C,0))))</f>
        <v/>
      </c>
      <c r="U1481" s="168"/>
      <c r="V1481" s="169" t="e">
        <f>IF(C1481="",NA(),MATCH($B1481&amp;$C1481,'Smelter Look-up'!$J:$J,0))</f>
        <v>#N/A</v>
      </c>
      <c r="X1481" s="170">
        <f t="shared" ca="1" si="93"/>
        <v>0</v>
      </c>
      <c r="AB1481" s="314" t="str">
        <f t="shared" si="95"/>
        <v/>
      </c>
    </row>
    <row r="1482" spans="1:28" s="170" customFormat="1" ht="20.25">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94"/>
        <v/>
      </c>
      <c r="T1482" s="155" t="str">
        <f ca="1">IF(B1482="","",IF(ISERROR(MATCH($J1482,SorP!$B$1:$B$6226,0)),"",INDIRECT("'SorP'!$A$"&amp;MATCH($S1482&amp;$J1482,SorP!C:C,0))))</f>
        <v/>
      </c>
      <c r="U1482" s="168"/>
      <c r="V1482" s="169" t="e">
        <f>IF(C1482="",NA(),MATCH($B1482&amp;$C1482,'Smelter Look-up'!$J:$J,0))</f>
        <v>#N/A</v>
      </c>
      <c r="X1482" s="170">
        <f t="shared" ca="1" si="93"/>
        <v>0</v>
      </c>
      <c r="AB1482" s="314" t="str">
        <f t="shared" si="95"/>
        <v/>
      </c>
    </row>
    <row r="1483" spans="1:28" s="170" customFormat="1" ht="20.25">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94"/>
        <v/>
      </c>
      <c r="T1483" s="155" t="str">
        <f ca="1">IF(B1483="","",IF(ISERROR(MATCH($J1483,SorP!$B$1:$B$6226,0)),"",INDIRECT("'SorP'!$A$"&amp;MATCH($S1483&amp;$J1483,SorP!C:C,0))))</f>
        <v/>
      </c>
      <c r="U1483" s="168"/>
      <c r="V1483" s="169" t="e">
        <f>IF(C1483="",NA(),MATCH($B1483&amp;$C1483,'Smelter Look-up'!$J:$J,0))</f>
        <v>#N/A</v>
      </c>
      <c r="X1483" s="170">
        <f t="shared" ca="1" si="93"/>
        <v>0</v>
      </c>
      <c r="AB1483" s="314" t="str">
        <f t="shared" si="95"/>
        <v/>
      </c>
    </row>
    <row r="1484" spans="1:28" s="170" customFormat="1" ht="20.25">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94"/>
        <v/>
      </c>
      <c r="T1484" s="155" t="str">
        <f ca="1">IF(B1484="","",IF(ISERROR(MATCH($J1484,SorP!$B$1:$B$6226,0)),"",INDIRECT("'SorP'!$A$"&amp;MATCH($S1484&amp;$J1484,SorP!C:C,0))))</f>
        <v/>
      </c>
      <c r="U1484" s="168"/>
      <c r="V1484" s="169" t="e">
        <f>IF(C1484="",NA(),MATCH($B1484&amp;$C1484,'Smelter Look-up'!$J:$J,0))</f>
        <v>#N/A</v>
      </c>
      <c r="X1484" s="170">
        <f t="shared" ca="1" si="93"/>
        <v>0</v>
      </c>
      <c r="AB1484" s="314" t="str">
        <f t="shared" si="95"/>
        <v/>
      </c>
    </row>
    <row r="1485" spans="1:28" s="170" customFormat="1" ht="20.25">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94"/>
        <v/>
      </c>
      <c r="T1485" s="155" t="str">
        <f ca="1">IF(B1485="","",IF(ISERROR(MATCH($J1485,SorP!$B$1:$B$6226,0)),"",INDIRECT("'SorP'!$A$"&amp;MATCH($S1485&amp;$J1485,SorP!C:C,0))))</f>
        <v/>
      </c>
      <c r="U1485" s="168"/>
      <c r="V1485" s="169" t="e">
        <f>IF(C1485="",NA(),MATCH($B1485&amp;$C1485,'Smelter Look-up'!$J:$J,0))</f>
        <v>#N/A</v>
      </c>
      <c r="X1485" s="170">
        <f t="shared" ca="1" si="93"/>
        <v>0</v>
      </c>
      <c r="AB1485" s="314" t="str">
        <f t="shared" si="95"/>
        <v/>
      </c>
    </row>
    <row r="1486" spans="1:28" s="170" customFormat="1" ht="20.25">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94"/>
        <v/>
      </c>
      <c r="T1486" s="155" t="str">
        <f ca="1">IF(B1486="","",IF(ISERROR(MATCH($J1486,SorP!$B$1:$B$6226,0)),"",INDIRECT("'SorP'!$A$"&amp;MATCH($S1486&amp;$J1486,SorP!C:C,0))))</f>
        <v/>
      </c>
      <c r="U1486" s="168"/>
      <c r="V1486" s="169" t="e">
        <f>IF(C1486="",NA(),MATCH($B1486&amp;$C1486,'Smelter Look-up'!$J:$J,0))</f>
        <v>#N/A</v>
      </c>
      <c r="X1486" s="170">
        <f t="shared" ca="1" si="93"/>
        <v>0</v>
      </c>
      <c r="AB1486" s="314" t="str">
        <f t="shared" si="95"/>
        <v/>
      </c>
    </row>
    <row r="1487" spans="1:28" s="170" customFormat="1" ht="20.25">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94"/>
        <v/>
      </c>
      <c r="T1487" s="155" t="str">
        <f ca="1">IF(B1487="","",IF(ISERROR(MATCH($J1487,SorP!$B$1:$B$6226,0)),"",INDIRECT("'SorP'!$A$"&amp;MATCH($S1487&amp;$J1487,SorP!C:C,0))))</f>
        <v/>
      </c>
      <c r="U1487" s="168"/>
      <c r="V1487" s="169" t="e">
        <f>IF(C1487="",NA(),MATCH($B1487&amp;$C1487,'Smelter Look-up'!$J:$J,0))</f>
        <v>#N/A</v>
      </c>
      <c r="X1487" s="170">
        <f t="shared" ca="1" si="93"/>
        <v>0</v>
      </c>
      <c r="AB1487" s="314" t="str">
        <f t="shared" si="95"/>
        <v/>
      </c>
    </row>
    <row r="1488" spans="1:28" s="170" customFormat="1" ht="20.25">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94"/>
        <v/>
      </c>
      <c r="T1488" s="155" t="str">
        <f ca="1">IF(B1488="","",IF(ISERROR(MATCH($J1488,SorP!$B$1:$B$6226,0)),"",INDIRECT("'SorP'!$A$"&amp;MATCH($S1488&amp;$J1488,SorP!C:C,0))))</f>
        <v/>
      </c>
      <c r="U1488" s="168"/>
      <c r="V1488" s="169" t="e">
        <f>IF(C1488="",NA(),MATCH($B1488&amp;$C1488,'Smelter Look-up'!$J:$J,0))</f>
        <v>#N/A</v>
      </c>
      <c r="X1488" s="170">
        <f t="shared" ca="1" si="93"/>
        <v>0</v>
      </c>
      <c r="AB1488" s="314" t="str">
        <f t="shared" si="95"/>
        <v/>
      </c>
    </row>
    <row r="1489" spans="1:28" s="170" customFormat="1" ht="20.25">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94"/>
        <v/>
      </c>
      <c r="T1489" s="155" t="str">
        <f ca="1">IF(B1489="","",IF(ISERROR(MATCH($J1489,SorP!$B$1:$B$6226,0)),"",INDIRECT("'SorP'!$A$"&amp;MATCH($S1489&amp;$J1489,SorP!C:C,0))))</f>
        <v/>
      </c>
      <c r="U1489" s="168"/>
      <c r="V1489" s="169" t="e">
        <f>IF(C1489="",NA(),MATCH($B1489&amp;$C1489,'Smelter Look-up'!$J:$J,0))</f>
        <v>#N/A</v>
      </c>
      <c r="X1489" s="170">
        <f t="shared" ca="1" si="93"/>
        <v>0</v>
      </c>
      <c r="AB1489" s="314" t="str">
        <f t="shared" si="95"/>
        <v/>
      </c>
    </row>
    <row r="1490" spans="1:28" s="170" customFormat="1" ht="20.25">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94"/>
        <v/>
      </c>
      <c r="T1490" s="155" t="str">
        <f ca="1">IF(B1490="","",IF(ISERROR(MATCH($J1490,SorP!$B$1:$B$6226,0)),"",INDIRECT("'SorP'!$A$"&amp;MATCH($S1490&amp;$J1490,SorP!C:C,0))))</f>
        <v/>
      </c>
      <c r="U1490" s="168"/>
      <c r="V1490" s="169" t="e">
        <f>IF(C1490="",NA(),MATCH($B1490&amp;$C1490,'Smelter Look-up'!$J:$J,0))</f>
        <v>#N/A</v>
      </c>
      <c r="X1490" s="170">
        <f t="shared" ca="1" si="93"/>
        <v>0</v>
      </c>
      <c r="AB1490" s="314" t="str">
        <f t="shared" si="95"/>
        <v/>
      </c>
    </row>
    <row r="1491" spans="1:28" s="170" customFormat="1" ht="20.25">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94"/>
        <v/>
      </c>
      <c r="T1491" s="155" t="str">
        <f ca="1">IF(B1491="","",IF(ISERROR(MATCH($J1491,SorP!$B$1:$B$6226,0)),"",INDIRECT("'SorP'!$A$"&amp;MATCH($S1491&amp;$J1491,SorP!C:C,0))))</f>
        <v/>
      </c>
      <c r="U1491" s="168"/>
      <c r="V1491" s="169" t="e">
        <f>IF(C1491="",NA(),MATCH($B1491&amp;$C1491,'Smelter Look-up'!$J:$J,0))</f>
        <v>#N/A</v>
      </c>
      <c r="X1491" s="170">
        <f t="shared" ca="1" si="93"/>
        <v>0</v>
      </c>
      <c r="AB1491" s="314" t="str">
        <f t="shared" si="95"/>
        <v/>
      </c>
    </row>
    <row r="1492" spans="1:28" s="170" customFormat="1" ht="20.25">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94"/>
        <v/>
      </c>
      <c r="T1492" s="155" t="str">
        <f ca="1">IF(B1492="","",IF(ISERROR(MATCH($J1492,SorP!$B$1:$B$6226,0)),"",INDIRECT("'SorP'!$A$"&amp;MATCH($S1492&amp;$J1492,SorP!C:C,0))))</f>
        <v/>
      </c>
      <c r="U1492" s="168"/>
      <c r="V1492" s="169" t="e">
        <f>IF(C1492="",NA(),MATCH($B1492&amp;$C1492,'Smelter Look-up'!$J:$J,0))</f>
        <v>#N/A</v>
      </c>
      <c r="X1492" s="170">
        <f t="shared" ca="1" si="93"/>
        <v>0</v>
      </c>
      <c r="AB1492" s="314" t="str">
        <f t="shared" si="95"/>
        <v/>
      </c>
    </row>
    <row r="1493" spans="1:28" s="170" customFormat="1" ht="20.25">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94"/>
        <v/>
      </c>
      <c r="T1493" s="155" t="str">
        <f ca="1">IF(B1493="","",IF(ISERROR(MATCH($J1493,SorP!$B$1:$B$6226,0)),"",INDIRECT("'SorP'!$A$"&amp;MATCH($S1493&amp;$J1493,SorP!C:C,0))))</f>
        <v/>
      </c>
      <c r="U1493" s="168"/>
      <c r="V1493" s="169" t="e">
        <f>IF(C1493="",NA(),MATCH($B1493&amp;$C1493,'Smelter Look-up'!$J:$J,0))</f>
        <v>#N/A</v>
      </c>
      <c r="X1493" s="170">
        <f t="shared" ca="1" si="93"/>
        <v>0</v>
      </c>
      <c r="AB1493" s="314" t="str">
        <f t="shared" si="95"/>
        <v/>
      </c>
    </row>
    <row r="1494" spans="1:28" s="170" customFormat="1" ht="20.25">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94"/>
        <v/>
      </c>
      <c r="T1494" s="155" t="str">
        <f ca="1">IF(B1494="","",IF(ISERROR(MATCH($J1494,SorP!$B$1:$B$6226,0)),"",INDIRECT("'SorP'!$A$"&amp;MATCH($S1494&amp;$J1494,SorP!C:C,0))))</f>
        <v/>
      </c>
      <c r="U1494" s="168"/>
      <c r="V1494" s="169" t="e">
        <f>IF(C1494="",NA(),MATCH($B1494&amp;$C1494,'Smelter Look-up'!$J:$J,0))</f>
        <v>#N/A</v>
      </c>
      <c r="X1494" s="170">
        <f t="shared" ca="1" si="93"/>
        <v>0</v>
      </c>
      <c r="AB1494" s="314" t="str">
        <f t="shared" si="95"/>
        <v/>
      </c>
    </row>
    <row r="1495" spans="1:28" s="170" customFormat="1" ht="20.25">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94"/>
        <v/>
      </c>
      <c r="T1495" s="155" t="str">
        <f ca="1">IF(B1495="","",IF(ISERROR(MATCH($J1495,SorP!$B$1:$B$6226,0)),"",INDIRECT("'SorP'!$A$"&amp;MATCH($S1495&amp;$J1495,SorP!C:C,0))))</f>
        <v/>
      </c>
      <c r="U1495" s="168"/>
      <c r="V1495" s="169" t="e">
        <f>IF(C1495="",NA(),MATCH($B1495&amp;$C1495,'Smelter Look-up'!$J:$J,0))</f>
        <v>#N/A</v>
      </c>
      <c r="X1495" s="170">
        <f t="shared" ca="1" si="93"/>
        <v>0</v>
      </c>
      <c r="AB1495" s="314" t="str">
        <f t="shared" si="95"/>
        <v/>
      </c>
    </row>
    <row r="1496" spans="1:28" s="170" customFormat="1" ht="20.25">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94"/>
        <v/>
      </c>
      <c r="T1496" s="155" t="str">
        <f ca="1">IF(B1496="","",IF(ISERROR(MATCH($J1496,SorP!$B$1:$B$6226,0)),"",INDIRECT("'SorP'!$A$"&amp;MATCH($S1496&amp;$J1496,SorP!C:C,0))))</f>
        <v/>
      </c>
      <c r="U1496" s="168"/>
      <c r="V1496" s="169" t="e">
        <f>IF(C1496="",NA(),MATCH($B1496&amp;$C1496,'Smelter Look-up'!$J:$J,0))</f>
        <v>#N/A</v>
      </c>
      <c r="X1496" s="170">
        <f t="shared" ca="1" si="93"/>
        <v>0</v>
      </c>
      <c r="AB1496" s="314" t="str">
        <f t="shared" si="95"/>
        <v/>
      </c>
    </row>
    <row r="1497" spans="1:28" s="170" customFormat="1" ht="20.25">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94"/>
        <v/>
      </c>
      <c r="T1497" s="155" t="str">
        <f ca="1">IF(B1497="","",IF(ISERROR(MATCH($J1497,SorP!$B$1:$B$6226,0)),"",INDIRECT("'SorP'!$A$"&amp;MATCH($S1497&amp;$J1497,SorP!C:C,0))))</f>
        <v/>
      </c>
      <c r="U1497" s="168"/>
      <c r="V1497" s="169" t="e">
        <f>IF(C1497="",NA(),MATCH($B1497&amp;$C1497,'Smelter Look-up'!$J:$J,0))</f>
        <v>#N/A</v>
      </c>
      <c r="X1497" s="170">
        <f t="shared" ca="1" si="93"/>
        <v>0</v>
      </c>
      <c r="AB1497" s="314" t="str">
        <f t="shared" si="95"/>
        <v/>
      </c>
    </row>
    <row r="1498" spans="1:28" s="170" customFormat="1" ht="20.25">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94"/>
        <v/>
      </c>
      <c r="T1498" s="155" t="str">
        <f ca="1">IF(B1498="","",IF(ISERROR(MATCH($J1498,SorP!$B$1:$B$6226,0)),"",INDIRECT("'SorP'!$A$"&amp;MATCH($S1498&amp;$J1498,SorP!C:C,0))))</f>
        <v/>
      </c>
      <c r="U1498" s="168"/>
      <c r="V1498" s="169" t="e">
        <f>IF(C1498="",NA(),MATCH($B1498&amp;$C1498,'Smelter Look-up'!$J:$J,0))</f>
        <v>#N/A</v>
      </c>
      <c r="X1498" s="170">
        <f t="shared" ca="1" si="93"/>
        <v>0</v>
      </c>
      <c r="AB1498" s="314" t="str">
        <f t="shared" si="95"/>
        <v/>
      </c>
    </row>
    <row r="1499" spans="1:28" s="170" customFormat="1" ht="20.25">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94"/>
        <v/>
      </c>
      <c r="T1499" s="155" t="str">
        <f ca="1">IF(B1499="","",IF(ISERROR(MATCH($J1499,SorP!$B$1:$B$6226,0)),"",INDIRECT("'SorP'!$A$"&amp;MATCH($S1499&amp;$J1499,SorP!C:C,0))))</f>
        <v/>
      </c>
      <c r="U1499" s="168"/>
      <c r="V1499" s="169" t="e">
        <f>IF(C1499="",NA(),MATCH($B1499&amp;$C1499,'Smelter Look-up'!$J:$J,0))</f>
        <v>#N/A</v>
      </c>
      <c r="X1499" s="170">
        <f t="shared" ca="1" si="93"/>
        <v>0</v>
      </c>
      <c r="AB1499" s="314" t="str">
        <f t="shared" si="95"/>
        <v/>
      </c>
    </row>
    <row r="1500" spans="1:28" s="170" customFormat="1" ht="20.25">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94"/>
        <v/>
      </c>
      <c r="T1500" s="155" t="str">
        <f ca="1">IF(B1500="","",IF(ISERROR(MATCH($J1500,SorP!$B$1:$B$6226,0)),"",INDIRECT("'SorP'!$A$"&amp;MATCH($S1500&amp;$J1500,SorP!C:C,0))))</f>
        <v/>
      </c>
      <c r="U1500" s="168"/>
      <c r="V1500" s="169" t="e">
        <f>IF(C1500="",NA(),MATCH($B1500&amp;$C1500,'Smelter Look-up'!$J:$J,0))</f>
        <v>#N/A</v>
      </c>
      <c r="X1500" s="170">
        <f t="shared" ca="1" si="93"/>
        <v>0</v>
      </c>
      <c r="AB1500" s="314" t="str">
        <f t="shared" si="95"/>
        <v/>
      </c>
    </row>
    <row r="1501" spans="1:28" s="170" customFormat="1" ht="20.25">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94"/>
        <v/>
      </c>
      <c r="T1501" s="155" t="str">
        <f ca="1">IF(B1501="","",IF(ISERROR(MATCH($J1501,SorP!$B$1:$B$6226,0)),"",INDIRECT("'SorP'!$A$"&amp;MATCH($S1501&amp;$J1501,SorP!C:C,0))))</f>
        <v/>
      </c>
      <c r="U1501" s="168"/>
      <c r="V1501" s="169" t="e">
        <f>IF(C1501="",NA(),MATCH($B1501&amp;$C1501,'Smelter Look-up'!$J:$J,0))</f>
        <v>#N/A</v>
      </c>
      <c r="X1501" s="170">
        <f t="shared" ca="1" si="93"/>
        <v>0</v>
      </c>
      <c r="AB1501" s="314" t="str">
        <f t="shared" si="95"/>
        <v/>
      </c>
    </row>
    <row r="1502" spans="1:28" s="170" customFormat="1" ht="20.25">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94"/>
        <v/>
      </c>
      <c r="T1502" s="155" t="str">
        <f ca="1">IF(B1502="","",IF(ISERROR(MATCH($J1502,SorP!$B$1:$B$6226,0)),"",INDIRECT("'SorP'!$A$"&amp;MATCH($S1502&amp;$J1502,SorP!C:C,0))))</f>
        <v/>
      </c>
      <c r="U1502" s="168"/>
      <c r="V1502" s="169" t="e">
        <f>IF(C1502="",NA(),MATCH($B1502&amp;$C1502,'Smelter Look-up'!$J:$J,0))</f>
        <v>#N/A</v>
      </c>
      <c r="X1502" s="170">
        <f t="shared" ca="1" si="93"/>
        <v>0</v>
      </c>
      <c r="AB1502" s="314" t="str">
        <f t="shared" si="95"/>
        <v/>
      </c>
    </row>
    <row r="1503" spans="1:28" s="170" customFormat="1" ht="20.25">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94"/>
        <v/>
      </c>
      <c r="T1503" s="155" t="str">
        <f ca="1">IF(B1503="","",IF(ISERROR(MATCH($J1503,SorP!$B$1:$B$6226,0)),"",INDIRECT("'SorP'!$A$"&amp;MATCH($S1503&amp;$J1503,SorP!C:C,0))))</f>
        <v/>
      </c>
      <c r="U1503" s="168"/>
      <c r="V1503" s="169" t="e">
        <f>IF(C1503="",NA(),MATCH($B1503&amp;$C1503,'Smelter Look-up'!$J:$J,0))</f>
        <v>#N/A</v>
      </c>
      <c r="X1503" s="170">
        <f t="shared" ca="1" si="93"/>
        <v>0</v>
      </c>
      <c r="AB1503" s="314" t="str">
        <f t="shared" si="95"/>
        <v/>
      </c>
    </row>
    <row r="1504" spans="1:28" s="170" customFormat="1" ht="20.25">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94"/>
        <v/>
      </c>
      <c r="T1504" s="155" t="str">
        <f ca="1">IF(B1504="","",IF(ISERROR(MATCH($J1504,SorP!$B$1:$B$6226,0)),"",INDIRECT("'SorP'!$A$"&amp;MATCH($S1504&amp;$J1504,SorP!C:C,0))))</f>
        <v/>
      </c>
      <c r="U1504" s="168"/>
      <c r="V1504" s="169" t="e">
        <f>IF(C1504="",NA(),MATCH($B1504&amp;$C1504,'Smelter Look-up'!$J:$J,0))</f>
        <v>#N/A</v>
      </c>
      <c r="X1504" s="170">
        <f t="shared" ca="1" si="93"/>
        <v>0</v>
      </c>
      <c r="AB1504" s="314" t="str">
        <f t="shared" si="95"/>
        <v/>
      </c>
    </row>
    <row r="1505" spans="1:28" s="170" customFormat="1" ht="20.25">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94"/>
        <v/>
      </c>
      <c r="T1505" s="155" t="str">
        <f ca="1">IF(B1505="","",IF(ISERROR(MATCH($J1505,SorP!$B$1:$B$6226,0)),"",INDIRECT("'SorP'!$A$"&amp;MATCH($S1505&amp;$J1505,SorP!C:C,0))))</f>
        <v/>
      </c>
      <c r="U1505" s="168"/>
      <c r="V1505" s="169" t="e">
        <f>IF(C1505="",NA(),MATCH($B1505&amp;$C1505,'Smelter Look-up'!$J:$J,0))</f>
        <v>#N/A</v>
      </c>
      <c r="X1505" s="170">
        <f t="shared" ca="1" si="93"/>
        <v>0</v>
      </c>
      <c r="AB1505" s="314" t="str">
        <f t="shared" si="95"/>
        <v/>
      </c>
    </row>
    <row r="1506" spans="1:28" s="170" customFormat="1" ht="20.25">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94"/>
        <v/>
      </c>
      <c r="T1506" s="155" t="str">
        <f ca="1">IF(B1506="","",IF(ISERROR(MATCH($J1506,SorP!$B$1:$B$6226,0)),"",INDIRECT("'SorP'!$A$"&amp;MATCH($S1506&amp;$J1506,SorP!C:C,0))))</f>
        <v/>
      </c>
      <c r="U1506" s="168"/>
      <c r="V1506" s="169" t="e">
        <f>IF(C1506="",NA(),MATCH($B1506&amp;$C1506,'Smelter Look-up'!$J:$J,0))</f>
        <v>#N/A</v>
      </c>
      <c r="X1506" s="170">
        <f t="shared" ca="1" si="93"/>
        <v>0</v>
      </c>
      <c r="AB1506" s="314" t="str">
        <f t="shared" si="95"/>
        <v/>
      </c>
    </row>
    <row r="1507" spans="1:28" s="170" customFormat="1" ht="20.25">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94"/>
        <v/>
      </c>
      <c r="T1507" s="155" t="str">
        <f ca="1">IF(B1507="","",IF(ISERROR(MATCH($J1507,SorP!$B$1:$B$6226,0)),"",INDIRECT("'SorP'!$A$"&amp;MATCH($S1507&amp;$J1507,SorP!C:C,0))))</f>
        <v/>
      </c>
      <c r="U1507" s="168"/>
      <c r="V1507" s="169" t="e">
        <f>IF(C1507="",NA(),MATCH($B1507&amp;$C1507,'Smelter Look-up'!$J:$J,0))</f>
        <v>#N/A</v>
      </c>
      <c r="X1507" s="170">
        <f t="shared" ca="1" si="93"/>
        <v>0</v>
      </c>
      <c r="AB1507" s="314" t="str">
        <f t="shared" si="95"/>
        <v/>
      </c>
    </row>
    <row r="1508" spans="1:28" s="170" customFormat="1" ht="20.25">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94"/>
        <v/>
      </c>
      <c r="T1508" s="155" t="str">
        <f ca="1">IF(B1508="","",IF(ISERROR(MATCH($J1508,SorP!$B$1:$B$6226,0)),"",INDIRECT("'SorP'!$A$"&amp;MATCH($S1508&amp;$J1508,SorP!C:C,0))))</f>
        <v/>
      </c>
      <c r="U1508" s="168"/>
      <c r="V1508" s="169" t="e">
        <f>IF(C1508="",NA(),MATCH($B1508&amp;$C1508,'Smelter Look-up'!$J:$J,0))</f>
        <v>#N/A</v>
      </c>
      <c r="X1508" s="170">
        <f t="shared" ca="1" si="93"/>
        <v>0</v>
      </c>
      <c r="AB1508" s="314" t="str">
        <f t="shared" si="95"/>
        <v/>
      </c>
    </row>
    <row r="1509" spans="1:28" s="170" customFormat="1" ht="20.25">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94"/>
        <v/>
      </c>
      <c r="T1509" s="155" t="str">
        <f ca="1">IF(B1509="","",IF(ISERROR(MATCH($J1509,SorP!$B$1:$B$6226,0)),"",INDIRECT("'SorP'!$A$"&amp;MATCH($S1509&amp;$J1509,SorP!C:C,0))))</f>
        <v/>
      </c>
      <c r="U1509" s="168"/>
      <c r="V1509" s="169" t="e">
        <f>IF(C1509="",NA(),MATCH($B1509&amp;$C1509,'Smelter Look-up'!$J:$J,0))</f>
        <v>#N/A</v>
      </c>
      <c r="X1509" s="170">
        <f t="shared" ca="1" si="93"/>
        <v>0</v>
      </c>
      <c r="AB1509" s="314" t="str">
        <f t="shared" si="95"/>
        <v/>
      </c>
    </row>
    <row r="1510" spans="1:28" s="170" customFormat="1" ht="20.25">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94"/>
        <v/>
      </c>
      <c r="T1510" s="155" t="str">
        <f ca="1">IF(B1510="","",IF(ISERROR(MATCH($J1510,SorP!$B$1:$B$6226,0)),"",INDIRECT("'SorP'!$A$"&amp;MATCH($S1510&amp;$J1510,SorP!C:C,0))))</f>
        <v/>
      </c>
      <c r="U1510" s="168"/>
      <c r="V1510" s="169" t="e">
        <f>IF(C1510="",NA(),MATCH($B1510&amp;$C1510,'Smelter Look-up'!$J:$J,0))</f>
        <v>#N/A</v>
      </c>
      <c r="X1510" s="170">
        <f t="shared" ca="1" si="93"/>
        <v>0</v>
      </c>
      <c r="AB1510" s="314" t="str">
        <f t="shared" si="95"/>
        <v/>
      </c>
    </row>
    <row r="1511" spans="1:28" s="170" customFormat="1" ht="20.25">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94"/>
        <v/>
      </c>
      <c r="T1511" s="155" t="str">
        <f ca="1">IF(B1511="","",IF(ISERROR(MATCH($J1511,SorP!$B$1:$B$6226,0)),"",INDIRECT("'SorP'!$A$"&amp;MATCH($S1511&amp;$J1511,SorP!C:C,0))))</f>
        <v/>
      </c>
      <c r="U1511" s="168"/>
      <c r="V1511" s="169" t="e">
        <f>IF(C1511="",NA(),MATCH($B1511&amp;$C1511,'Smelter Look-up'!$J:$J,0))</f>
        <v>#N/A</v>
      </c>
      <c r="X1511" s="170">
        <f t="shared" ca="1" si="93"/>
        <v>0</v>
      </c>
      <c r="AB1511" s="314" t="str">
        <f t="shared" si="95"/>
        <v/>
      </c>
    </row>
    <row r="1512" spans="1:28" s="170" customFormat="1" ht="20.25">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94"/>
        <v/>
      </c>
      <c r="T1512" s="155" t="str">
        <f ca="1">IF(B1512="","",IF(ISERROR(MATCH($J1512,SorP!$B$1:$B$6226,0)),"",INDIRECT("'SorP'!$A$"&amp;MATCH($S1512&amp;$J1512,SorP!C:C,0))))</f>
        <v/>
      </c>
      <c r="U1512" s="168"/>
      <c r="V1512" s="169" t="e">
        <f>IF(C1512="",NA(),MATCH($B1512&amp;$C1512,'Smelter Look-up'!$J:$J,0))</f>
        <v>#N/A</v>
      </c>
      <c r="X1512" s="170">
        <f t="shared" ca="1" si="93"/>
        <v>0</v>
      </c>
      <c r="AB1512" s="314" t="str">
        <f t="shared" si="95"/>
        <v/>
      </c>
    </row>
    <row r="1513" spans="1:28" s="170" customFormat="1" ht="20.25">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94"/>
        <v/>
      </c>
      <c r="T1513" s="155" t="str">
        <f ca="1">IF(B1513="","",IF(ISERROR(MATCH($J1513,SorP!$B$1:$B$6226,0)),"",INDIRECT("'SorP'!$A$"&amp;MATCH($S1513&amp;$J1513,SorP!C:C,0))))</f>
        <v/>
      </c>
      <c r="U1513" s="168"/>
      <c r="V1513" s="169" t="e">
        <f>IF(C1513="",NA(),MATCH($B1513&amp;$C1513,'Smelter Look-up'!$J:$J,0))</f>
        <v>#N/A</v>
      </c>
      <c r="X1513" s="170">
        <f t="shared" ca="1" si="93"/>
        <v>0</v>
      </c>
      <c r="AB1513" s="314" t="str">
        <f t="shared" si="95"/>
        <v/>
      </c>
    </row>
    <row r="1514" spans="1:28" s="170" customFormat="1" ht="20.25">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94"/>
        <v/>
      </c>
      <c r="T1514" s="155" t="str">
        <f ca="1">IF(B1514="","",IF(ISERROR(MATCH($J1514,SorP!$B$1:$B$6226,0)),"",INDIRECT("'SorP'!$A$"&amp;MATCH($S1514&amp;$J1514,SorP!C:C,0))))</f>
        <v/>
      </c>
      <c r="U1514" s="168"/>
      <c r="V1514" s="169" t="e">
        <f>IF(C1514="",NA(),MATCH($B1514&amp;$C1514,'Smelter Look-up'!$J:$J,0))</f>
        <v>#N/A</v>
      </c>
      <c r="X1514" s="170">
        <f t="shared" ca="1" si="93"/>
        <v>0</v>
      </c>
      <c r="AB1514" s="314" t="str">
        <f t="shared" si="95"/>
        <v/>
      </c>
    </row>
    <row r="1515" spans="1:28" s="170" customFormat="1" ht="20.25">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94"/>
        <v/>
      </c>
      <c r="T1515" s="155" t="str">
        <f ca="1">IF(B1515="","",IF(ISERROR(MATCH($J1515,SorP!$B$1:$B$6226,0)),"",INDIRECT("'SorP'!$A$"&amp;MATCH($S1515&amp;$J1515,SorP!C:C,0))))</f>
        <v/>
      </c>
      <c r="U1515" s="168"/>
      <c r="V1515" s="169" t="e">
        <f>IF(C1515="",NA(),MATCH($B1515&amp;$C1515,'Smelter Look-up'!$J:$J,0))</f>
        <v>#N/A</v>
      </c>
      <c r="X1515" s="170">
        <f t="shared" ca="1" si="93"/>
        <v>0</v>
      </c>
      <c r="AB1515" s="314" t="str">
        <f t="shared" si="95"/>
        <v/>
      </c>
    </row>
    <row r="1516" spans="1:28" s="170" customFormat="1" ht="20.25">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94"/>
        <v/>
      </c>
      <c r="T1516" s="155" t="str">
        <f ca="1">IF(B1516="","",IF(ISERROR(MATCH($J1516,SorP!$B$1:$B$6226,0)),"",INDIRECT("'SorP'!$A$"&amp;MATCH($S1516&amp;$J1516,SorP!C:C,0))))</f>
        <v/>
      </c>
      <c r="U1516" s="168"/>
      <c r="V1516" s="169" t="e">
        <f>IF(C1516="",NA(),MATCH($B1516&amp;$C1516,'Smelter Look-up'!$J:$J,0))</f>
        <v>#N/A</v>
      </c>
      <c r="X1516" s="170">
        <f t="shared" ca="1" si="93"/>
        <v>0</v>
      </c>
      <c r="AB1516" s="314" t="str">
        <f t="shared" si="95"/>
        <v/>
      </c>
    </row>
    <row r="1517" spans="1:28" s="170" customFormat="1" ht="20.25">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94"/>
        <v/>
      </c>
      <c r="T1517" s="155" t="str">
        <f ca="1">IF(B1517="","",IF(ISERROR(MATCH($J1517,SorP!$B$1:$B$6226,0)),"",INDIRECT("'SorP'!$A$"&amp;MATCH($S1517&amp;$J1517,SorP!C:C,0))))</f>
        <v/>
      </c>
      <c r="U1517" s="168"/>
      <c r="V1517" s="169" t="e">
        <f>IF(C1517="",NA(),MATCH($B1517&amp;$C1517,'Smelter Look-up'!$J:$J,0))</f>
        <v>#N/A</v>
      </c>
      <c r="X1517" s="170">
        <f t="shared" ca="1" si="93"/>
        <v>0</v>
      </c>
      <c r="AB1517" s="314" t="str">
        <f t="shared" si="95"/>
        <v/>
      </c>
    </row>
    <row r="1518" spans="1:28" s="170" customFormat="1" ht="20.25">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94"/>
        <v/>
      </c>
      <c r="T1518" s="155" t="str">
        <f ca="1">IF(B1518="","",IF(ISERROR(MATCH($J1518,SorP!$B$1:$B$6226,0)),"",INDIRECT("'SorP'!$A$"&amp;MATCH($S1518&amp;$J1518,SorP!C:C,0))))</f>
        <v/>
      </c>
      <c r="U1518" s="168"/>
      <c r="V1518" s="169" t="e">
        <f>IF(C1518="",NA(),MATCH($B1518&amp;$C1518,'Smelter Look-up'!$J:$J,0))</f>
        <v>#N/A</v>
      </c>
      <c r="X1518" s="170">
        <f t="shared" ca="1" si="93"/>
        <v>0</v>
      </c>
      <c r="AB1518" s="314" t="str">
        <f t="shared" si="95"/>
        <v/>
      </c>
    </row>
    <row r="1519" spans="1:28" s="170" customFormat="1" ht="20.25">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94"/>
        <v/>
      </c>
      <c r="T1519" s="155" t="str">
        <f ca="1">IF(B1519="","",IF(ISERROR(MATCH($J1519,SorP!$B$1:$B$6226,0)),"",INDIRECT("'SorP'!$A$"&amp;MATCH($S1519&amp;$J1519,SorP!C:C,0))))</f>
        <v/>
      </c>
      <c r="U1519" s="168"/>
      <c r="V1519" s="169" t="e">
        <f>IF(C1519="",NA(),MATCH($B1519&amp;$C1519,'Smelter Look-up'!$J:$J,0))</f>
        <v>#N/A</v>
      </c>
      <c r="X1519" s="170">
        <f t="shared" ca="1" si="93"/>
        <v>0</v>
      </c>
      <c r="AB1519" s="314" t="str">
        <f t="shared" si="95"/>
        <v/>
      </c>
    </row>
    <row r="1520" spans="1:28" s="170" customFormat="1" ht="20.25">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94"/>
        <v/>
      </c>
      <c r="T1520" s="155" t="str">
        <f ca="1">IF(B1520="","",IF(ISERROR(MATCH($J1520,SorP!$B$1:$B$6226,0)),"",INDIRECT("'SorP'!$A$"&amp;MATCH($S1520&amp;$J1520,SorP!C:C,0))))</f>
        <v/>
      </c>
      <c r="U1520" s="168"/>
      <c r="V1520" s="169" t="e">
        <f>IF(C1520="",NA(),MATCH($B1520&amp;$C1520,'Smelter Look-up'!$J:$J,0))</f>
        <v>#N/A</v>
      </c>
      <c r="X1520" s="170">
        <f t="shared" ca="1" si="93"/>
        <v>0</v>
      </c>
      <c r="AB1520" s="314" t="str">
        <f t="shared" si="95"/>
        <v/>
      </c>
    </row>
    <row r="1521" spans="1:28" s="170" customFormat="1" ht="20.25">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94"/>
        <v/>
      </c>
      <c r="T1521" s="155" t="str">
        <f ca="1">IF(B1521="","",IF(ISERROR(MATCH($J1521,SorP!$B$1:$B$6226,0)),"",INDIRECT("'SorP'!$A$"&amp;MATCH($S1521&amp;$J1521,SorP!C:C,0))))</f>
        <v/>
      </c>
      <c r="U1521" s="168"/>
      <c r="V1521" s="169" t="e">
        <f>IF(C1521="",NA(),MATCH($B1521&amp;$C1521,'Smelter Look-up'!$J:$J,0))</f>
        <v>#N/A</v>
      </c>
      <c r="X1521" s="170">
        <f t="shared" ca="1" si="93"/>
        <v>0</v>
      </c>
      <c r="AB1521" s="314" t="str">
        <f t="shared" si="95"/>
        <v/>
      </c>
    </row>
    <row r="1522" spans="1:28" s="170" customFormat="1" ht="20.25">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94"/>
        <v/>
      </c>
      <c r="T1522" s="155" t="str">
        <f ca="1">IF(B1522="","",IF(ISERROR(MATCH($J1522,SorP!$B$1:$B$6226,0)),"",INDIRECT("'SorP'!$A$"&amp;MATCH($S1522&amp;$J1522,SorP!C:C,0))))</f>
        <v/>
      </c>
      <c r="U1522" s="168"/>
      <c r="V1522" s="169" t="e">
        <f>IF(C1522="",NA(),MATCH($B1522&amp;$C1522,'Smelter Look-up'!$J:$J,0))</f>
        <v>#N/A</v>
      </c>
      <c r="X1522" s="170">
        <f t="shared" ca="1" si="93"/>
        <v>0</v>
      </c>
      <c r="AB1522" s="314" t="str">
        <f t="shared" si="95"/>
        <v/>
      </c>
    </row>
    <row r="1523" spans="1:28" s="170" customFormat="1" ht="20.25">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94"/>
        <v/>
      </c>
      <c r="T1523" s="155" t="str">
        <f ca="1">IF(B1523="","",IF(ISERROR(MATCH($J1523,SorP!$B$1:$B$6226,0)),"",INDIRECT("'SorP'!$A$"&amp;MATCH($S1523&amp;$J1523,SorP!C:C,0))))</f>
        <v/>
      </c>
      <c r="U1523" s="168"/>
      <c r="V1523" s="169" t="e">
        <f>IF(C1523="",NA(),MATCH($B1523&amp;$C1523,'Smelter Look-up'!$J:$J,0))</f>
        <v>#N/A</v>
      </c>
      <c r="X1523" s="170">
        <f t="shared" ca="1" si="93"/>
        <v>0</v>
      </c>
      <c r="AB1523" s="314" t="str">
        <f t="shared" si="95"/>
        <v/>
      </c>
    </row>
    <row r="1524" spans="1:28" s="170" customFormat="1" ht="20.25">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94"/>
        <v/>
      </c>
      <c r="T1524" s="155" t="str">
        <f ca="1">IF(B1524="","",IF(ISERROR(MATCH($J1524,SorP!$B$1:$B$6226,0)),"",INDIRECT("'SorP'!$A$"&amp;MATCH($S1524&amp;$J1524,SorP!C:C,0))))</f>
        <v/>
      </c>
      <c r="U1524" s="168"/>
      <c r="V1524" s="169" t="e">
        <f>IF(C1524="",NA(),MATCH($B1524&amp;$C1524,'Smelter Look-up'!$J:$J,0))</f>
        <v>#N/A</v>
      </c>
      <c r="X1524" s="170">
        <f t="shared" ca="1" si="93"/>
        <v>0</v>
      </c>
      <c r="AB1524" s="314" t="str">
        <f t="shared" si="95"/>
        <v/>
      </c>
    </row>
    <row r="1525" spans="1:28" s="170" customFormat="1" ht="20.25">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94"/>
        <v/>
      </c>
      <c r="T1525" s="155" t="str">
        <f ca="1">IF(B1525="","",IF(ISERROR(MATCH($J1525,SorP!$B$1:$B$6226,0)),"",INDIRECT("'SorP'!$A$"&amp;MATCH($S1525&amp;$J1525,SorP!C:C,0))))</f>
        <v/>
      </c>
      <c r="U1525" s="168"/>
      <c r="V1525" s="169" t="e">
        <f>IF(C1525="",NA(),MATCH($B1525&amp;$C1525,'Smelter Look-up'!$J:$J,0))</f>
        <v>#N/A</v>
      </c>
      <c r="X1525" s="170">
        <f t="shared" ca="1" si="93"/>
        <v>0</v>
      </c>
      <c r="AB1525" s="314" t="str">
        <f t="shared" si="95"/>
        <v/>
      </c>
    </row>
    <row r="1526" spans="1:28" s="170" customFormat="1" ht="20.25">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94"/>
        <v/>
      </c>
      <c r="T1526" s="155" t="str">
        <f ca="1">IF(B1526="","",IF(ISERROR(MATCH($J1526,SorP!$B$1:$B$6226,0)),"",INDIRECT("'SorP'!$A$"&amp;MATCH($S1526&amp;$J1526,SorP!C:C,0))))</f>
        <v/>
      </c>
      <c r="U1526" s="168"/>
      <c r="V1526" s="169" t="e">
        <f>IF(C1526="",NA(),MATCH($B1526&amp;$C1526,'Smelter Look-up'!$J:$J,0))</f>
        <v>#N/A</v>
      </c>
      <c r="X1526" s="170">
        <f t="shared" ca="1" si="93"/>
        <v>0</v>
      </c>
      <c r="AB1526" s="314" t="str">
        <f t="shared" si="95"/>
        <v/>
      </c>
    </row>
    <row r="1527" spans="1:28" s="170" customFormat="1" ht="20.25">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94"/>
        <v/>
      </c>
      <c r="T1527" s="155" t="str">
        <f ca="1">IF(B1527="","",IF(ISERROR(MATCH($J1527,SorP!$B$1:$B$6226,0)),"",INDIRECT("'SorP'!$A$"&amp;MATCH($S1527&amp;$J1527,SorP!C:C,0))))</f>
        <v/>
      </c>
      <c r="U1527" s="168"/>
      <c r="V1527" s="169" t="e">
        <f>IF(C1527="",NA(),MATCH($B1527&amp;$C1527,'Smelter Look-up'!$J:$J,0))</f>
        <v>#N/A</v>
      </c>
      <c r="X1527" s="170">
        <f t="shared" ca="1" si="93"/>
        <v>0</v>
      </c>
      <c r="AB1527" s="314" t="str">
        <f t="shared" si="95"/>
        <v/>
      </c>
    </row>
    <row r="1528" spans="1:28" s="170" customFormat="1" ht="20.25">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94"/>
        <v/>
      </c>
      <c r="T1528" s="155" t="str">
        <f ca="1">IF(B1528="","",IF(ISERROR(MATCH($J1528,SorP!$B$1:$B$6226,0)),"",INDIRECT("'SorP'!$A$"&amp;MATCH($S1528&amp;$J1528,SorP!C:C,0))))</f>
        <v/>
      </c>
      <c r="U1528" s="168"/>
      <c r="V1528" s="169" t="e">
        <f>IF(C1528="",NA(),MATCH($B1528&amp;$C1528,'Smelter Look-up'!$J:$J,0))</f>
        <v>#N/A</v>
      </c>
      <c r="X1528" s="170">
        <f t="shared" ca="1" si="93"/>
        <v>0</v>
      </c>
      <c r="AB1528" s="314" t="str">
        <f t="shared" si="95"/>
        <v/>
      </c>
    </row>
    <row r="1529" spans="1:28" s="170" customFormat="1" ht="20.25">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94"/>
        <v/>
      </c>
      <c r="T1529" s="155" t="str">
        <f ca="1">IF(B1529="","",IF(ISERROR(MATCH($J1529,SorP!$B$1:$B$6226,0)),"",INDIRECT("'SorP'!$A$"&amp;MATCH($S1529&amp;$J1529,SorP!C:C,0))))</f>
        <v/>
      </c>
      <c r="U1529" s="168"/>
      <c r="V1529" s="169" t="e">
        <f>IF(C1529="",NA(),MATCH($B1529&amp;$C1529,'Smelter Look-up'!$J:$J,0))</f>
        <v>#N/A</v>
      </c>
      <c r="X1529" s="170">
        <f t="shared" ca="1" si="93"/>
        <v>0</v>
      </c>
      <c r="AB1529" s="314" t="str">
        <f t="shared" si="95"/>
        <v/>
      </c>
    </row>
    <row r="1530" spans="1:28" s="170" customFormat="1" ht="20.25">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94"/>
        <v/>
      </c>
      <c r="T1530" s="155" t="str">
        <f ca="1">IF(B1530="","",IF(ISERROR(MATCH($J1530,SorP!$B$1:$B$6226,0)),"",INDIRECT("'SorP'!$A$"&amp;MATCH($S1530&amp;$J1530,SorP!C:C,0))))</f>
        <v/>
      </c>
      <c r="U1530" s="168"/>
      <c r="V1530" s="169" t="e">
        <f>IF(C1530="",NA(),MATCH($B1530&amp;$C1530,'Smelter Look-up'!$J:$J,0))</f>
        <v>#N/A</v>
      </c>
      <c r="X1530" s="170">
        <f t="shared" ca="1" si="93"/>
        <v>0</v>
      </c>
      <c r="AB1530" s="314" t="str">
        <f t="shared" si="95"/>
        <v/>
      </c>
    </row>
    <row r="1531" spans="1:28" s="170" customFormat="1" ht="20.25">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94"/>
        <v/>
      </c>
      <c r="T1531" s="155" t="str">
        <f ca="1">IF(B1531="","",IF(ISERROR(MATCH($J1531,SorP!$B$1:$B$6226,0)),"",INDIRECT("'SorP'!$A$"&amp;MATCH($S1531&amp;$J1531,SorP!C:C,0))))</f>
        <v/>
      </c>
      <c r="U1531" s="168"/>
      <c r="V1531" s="169" t="e">
        <f>IF(C1531="",NA(),MATCH($B1531&amp;$C1531,'Smelter Look-up'!$J:$J,0))</f>
        <v>#N/A</v>
      </c>
      <c r="X1531" s="170">
        <f t="shared" ref="X1531:X1594" ca="1" si="96">IF(AND(C1531="Smelter not listed",OR(LEN(D1531)=0,LEN(E1531)=0)),1,0)</f>
        <v>0</v>
      </c>
      <c r="AB1531" s="314" t="str">
        <f t="shared" si="95"/>
        <v/>
      </c>
    </row>
    <row r="1532" spans="1:28" s="170" customFormat="1" ht="20.25">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ref="S1532:S1595" ca="1" si="97">IF(B1532="","",IF(ISERROR(MATCH($E1532,CL,0)),"Unknown",INDIRECT("'C'!$A$"&amp;MATCH($E1532,CL,0)+1)))</f>
        <v/>
      </c>
      <c r="T1532" s="155" t="str">
        <f ca="1">IF(B1532="","",IF(ISERROR(MATCH($J1532,SorP!$B$1:$B$6226,0)),"",INDIRECT("'SorP'!$A$"&amp;MATCH($S1532&amp;$J1532,SorP!C:C,0))))</f>
        <v/>
      </c>
      <c r="U1532" s="168"/>
      <c r="V1532" s="169" t="e">
        <f>IF(C1532="",NA(),MATCH($B1532&amp;$C1532,'Smelter Look-up'!$J:$J,0))</f>
        <v>#N/A</v>
      </c>
      <c r="X1532" s="170">
        <f t="shared" ca="1" si="96"/>
        <v>0</v>
      </c>
      <c r="AB1532" s="314" t="str">
        <f t="shared" si="95"/>
        <v/>
      </c>
    </row>
    <row r="1533" spans="1:28" s="170" customFormat="1" ht="20.25">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97"/>
        <v/>
      </c>
      <c r="T1533" s="155" t="str">
        <f ca="1">IF(B1533="","",IF(ISERROR(MATCH($J1533,SorP!$B$1:$B$6226,0)),"",INDIRECT("'SorP'!$A$"&amp;MATCH($S1533&amp;$J1533,SorP!C:C,0))))</f>
        <v/>
      </c>
      <c r="U1533" s="168"/>
      <c r="V1533" s="169" t="e">
        <f>IF(C1533="",NA(),MATCH($B1533&amp;$C1533,'Smelter Look-up'!$J:$J,0))</f>
        <v>#N/A</v>
      </c>
      <c r="X1533" s="170">
        <f t="shared" ca="1" si="96"/>
        <v>0</v>
      </c>
      <c r="AB1533" s="314" t="str">
        <f t="shared" si="95"/>
        <v/>
      </c>
    </row>
    <row r="1534" spans="1:28" s="170" customFormat="1" ht="20.25">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97"/>
        <v/>
      </c>
      <c r="T1534" s="155" t="str">
        <f ca="1">IF(B1534="","",IF(ISERROR(MATCH($J1534,SorP!$B$1:$B$6226,0)),"",INDIRECT("'SorP'!$A$"&amp;MATCH($S1534&amp;$J1534,SorP!C:C,0))))</f>
        <v/>
      </c>
      <c r="U1534" s="168"/>
      <c r="V1534" s="169" t="e">
        <f>IF(C1534="",NA(),MATCH($B1534&amp;$C1534,'Smelter Look-up'!$J:$J,0))</f>
        <v>#N/A</v>
      </c>
      <c r="X1534" s="170">
        <f t="shared" ca="1" si="96"/>
        <v>0</v>
      </c>
      <c r="AB1534" s="314" t="str">
        <f t="shared" si="95"/>
        <v/>
      </c>
    </row>
    <row r="1535" spans="1:28" s="170" customFormat="1" ht="20.25">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97"/>
        <v/>
      </c>
      <c r="T1535" s="155" t="str">
        <f ca="1">IF(B1535="","",IF(ISERROR(MATCH($J1535,SorP!$B$1:$B$6226,0)),"",INDIRECT("'SorP'!$A$"&amp;MATCH($S1535&amp;$J1535,SorP!C:C,0))))</f>
        <v/>
      </c>
      <c r="U1535" s="168"/>
      <c r="V1535" s="169" t="e">
        <f>IF(C1535="",NA(),MATCH($B1535&amp;$C1535,'Smelter Look-up'!$J:$J,0))</f>
        <v>#N/A</v>
      </c>
      <c r="X1535" s="170">
        <f t="shared" ca="1" si="96"/>
        <v>0</v>
      </c>
      <c r="AB1535" s="314" t="str">
        <f t="shared" si="95"/>
        <v/>
      </c>
    </row>
    <row r="1536" spans="1:28" s="170" customFormat="1" ht="20.25">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ca="1" si="97"/>
        <v/>
      </c>
      <c r="T1536" s="155" t="str">
        <f ca="1">IF(B1536="","",IF(ISERROR(MATCH($J1536,SorP!$B$1:$B$6226,0)),"",INDIRECT("'SorP'!$A$"&amp;MATCH($S1536&amp;$J1536,SorP!C:C,0))))</f>
        <v/>
      </c>
      <c r="U1536" s="168"/>
      <c r="V1536" s="169" t="e">
        <f>IF(C1536="",NA(),MATCH($B1536&amp;$C1536,'Smelter Look-up'!$J:$J,0))</f>
        <v>#N/A</v>
      </c>
      <c r="X1536" s="170">
        <f t="shared" ca="1" si="96"/>
        <v>0</v>
      </c>
      <c r="AB1536" s="314" t="str">
        <f t="shared" si="95"/>
        <v/>
      </c>
    </row>
    <row r="1537" spans="1:28" s="170" customFormat="1" ht="20.25">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97"/>
        <v/>
      </c>
      <c r="T1537" s="155" t="str">
        <f ca="1">IF(B1537="","",IF(ISERROR(MATCH($J1537,SorP!$B$1:$B$6226,0)),"",INDIRECT("'SorP'!$A$"&amp;MATCH($S1537&amp;$J1537,SorP!C:C,0))))</f>
        <v/>
      </c>
      <c r="U1537" s="168"/>
      <c r="V1537" s="169" t="e">
        <f>IF(C1537="",NA(),MATCH($B1537&amp;$C1537,'Smelter Look-up'!$J:$J,0))</f>
        <v>#N/A</v>
      </c>
      <c r="X1537" s="170">
        <f t="shared" ca="1" si="96"/>
        <v>0</v>
      </c>
      <c r="AB1537" s="314" t="str">
        <f t="shared" si="95"/>
        <v/>
      </c>
    </row>
    <row r="1538" spans="1:28" s="170" customFormat="1" ht="20.25">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97"/>
        <v/>
      </c>
      <c r="T1538" s="155" t="str">
        <f ca="1">IF(B1538="","",IF(ISERROR(MATCH($J1538,SorP!$B$1:$B$6226,0)),"",INDIRECT("'SorP'!$A$"&amp;MATCH($S1538&amp;$J1538,SorP!C:C,0))))</f>
        <v/>
      </c>
      <c r="U1538" s="168"/>
      <c r="V1538" s="169" t="e">
        <f>IF(C1538="",NA(),MATCH($B1538&amp;$C1538,'Smelter Look-up'!$J:$J,0))</f>
        <v>#N/A</v>
      </c>
      <c r="X1538" s="170">
        <f t="shared" ca="1" si="96"/>
        <v>0</v>
      </c>
      <c r="AB1538" s="314" t="str">
        <f t="shared" ref="AB1538:AB1601" si="98">IF(C1538="","",B1538)</f>
        <v/>
      </c>
    </row>
    <row r="1539" spans="1:28" s="170" customFormat="1" ht="20.25">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97"/>
        <v/>
      </c>
      <c r="T1539" s="155" t="str">
        <f ca="1">IF(B1539="","",IF(ISERROR(MATCH($J1539,SorP!$B$1:$B$6226,0)),"",INDIRECT("'SorP'!$A$"&amp;MATCH($S1539&amp;$J1539,SorP!C:C,0))))</f>
        <v/>
      </c>
      <c r="U1539" s="168"/>
      <c r="V1539" s="169" t="e">
        <f>IF(C1539="",NA(),MATCH($B1539&amp;$C1539,'Smelter Look-up'!$J:$J,0))</f>
        <v>#N/A</v>
      </c>
      <c r="X1539" s="170">
        <f t="shared" ca="1" si="96"/>
        <v>0</v>
      </c>
      <c r="AB1539" s="314" t="str">
        <f t="shared" si="98"/>
        <v/>
      </c>
    </row>
    <row r="1540" spans="1:28" s="170" customFormat="1" ht="20.25">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97"/>
        <v/>
      </c>
      <c r="T1540" s="155" t="str">
        <f ca="1">IF(B1540="","",IF(ISERROR(MATCH($J1540,SorP!$B$1:$B$6226,0)),"",INDIRECT("'SorP'!$A$"&amp;MATCH($S1540&amp;$J1540,SorP!C:C,0))))</f>
        <v/>
      </c>
      <c r="U1540" s="168"/>
      <c r="V1540" s="169" t="e">
        <f>IF(C1540="",NA(),MATCH($B1540&amp;$C1540,'Smelter Look-up'!$J:$J,0))</f>
        <v>#N/A</v>
      </c>
      <c r="X1540" s="170">
        <f t="shared" ca="1" si="96"/>
        <v>0</v>
      </c>
      <c r="AB1540" s="314" t="str">
        <f t="shared" si="98"/>
        <v/>
      </c>
    </row>
    <row r="1541" spans="1:28" s="170" customFormat="1" ht="20.25">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97"/>
        <v/>
      </c>
      <c r="T1541" s="155" t="str">
        <f ca="1">IF(B1541="","",IF(ISERROR(MATCH($J1541,SorP!$B$1:$B$6226,0)),"",INDIRECT("'SorP'!$A$"&amp;MATCH($S1541&amp;$J1541,SorP!C:C,0))))</f>
        <v/>
      </c>
      <c r="U1541" s="168"/>
      <c r="V1541" s="169" t="e">
        <f>IF(C1541="",NA(),MATCH($B1541&amp;$C1541,'Smelter Look-up'!$J:$J,0))</f>
        <v>#N/A</v>
      </c>
      <c r="X1541" s="170">
        <f t="shared" ca="1" si="96"/>
        <v>0</v>
      </c>
      <c r="AB1541" s="314" t="str">
        <f t="shared" si="98"/>
        <v/>
      </c>
    </row>
    <row r="1542" spans="1:28" s="170" customFormat="1" ht="20.25">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97"/>
        <v/>
      </c>
      <c r="T1542" s="155" t="str">
        <f ca="1">IF(B1542="","",IF(ISERROR(MATCH($J1542,SorP!$B$1:$B$6226,0)),"",INDIRECT("'SorP'!$A$"&amp;MATCH($S1542&amp;$J1542,SorP!C:C,0))))</f>
        <v/>
      </c>
      <c r="U1542" s="168"/>
      <c r="V1542" s="169" t="e">
        <f>IF(C1542="",NA(),MATCH($B1542&amp;$C1542,'Smelter Look-up'!$J:$J,0))</f>
        <v>#N/A</v>
      </c>
      <c r="X1542" s="170">
        <f t="shared" ca="1" si="96"/>
        <v>0</v>
      </c>
      <c r="AB1542" s="314" t="str">
        <f t="shared" si="98"/>
        <v/>
      </c>
    </row>
    <row r="1543" spans="1:28" s="170" customFormat="1" ht="20.25">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97"/>
        <v/>
      </c>
      <c r="T1543" s="155" t="str">
        <f ca="1">IF(B1543="","",IF(ISERROR(MATCH($J1543,SorP!$B$1:$B$6226,0)),"",INDIRECT("'SorP'!$A$"&amp;MATCH($S1543&amp;$J1543,SorP!C:C,0))))</f>
        <v/>
      </c>
      <c r="U1543" s="168"/>
      <c r="V1543" s="169" t="e">
        <f>IF(C1543="",NA(),MATCH($B1543&amp;$C1543,'Smelter Look-up'!$J:$J,0))</f>
        <v>#N/A</v>
      </c>
      <c r="X1543" s="170">
        <f t="shared" ca="1" si="96"/>
        <v>0</v>
      </c>
      <c r="AB1543" s="314" t="str">
        <f t="shared" si="98"/>
        <v/>
      </c>
    </row>
    <row r="1544" spans="1:28" s="170" customFormat="1" ht="20.25">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97"/>
        <v/>
      </c>
      <c r="T1544" s="155" t="str">
        <f ca="1">IF(B1544="","",IF(ISERROR(MATCH($J1544,SorP!$B$1:$B$6226,0)),"",INDIRECT("'SorP'!$A$"&amp;MATCH($S1544&amp;$J1544,SorP!C:C,0))))</f>
        <v/>
      </c>
      <c r="U1544" s="168"/>
      <c r="V1544" s="169" t="e">
        <f>IF(C1544="",NA(),MATCH($B1544&amp;$C1544,'Smelter Look-up'!$J:$J,0))</f>
        <v>#N/A</v>
      </c>
      <c r="X1544" s="170">
        <f t="shared" ca="1" si="96"/>
        <v>0</v>
      </c>
      <c r="AB1544" s="314" t="str">
        <f t="shared" si="98"/>
        <v/>
      </c>
    </row>
    <row r="1545" spans="1:28" s="170" customFormat="1" ht="20.25">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97"/>
        <v/>
      </c>
      <c r="T1545" s="155" t="str">
        <f ca="1">IF(B1545="","",IF(ISERROR(MATCH($J1545,SorP!$B$1:$B$6226,0)),"",INDIRECT("'SorP'!$A$"&amp;MATCH($S1545&amp;$J1545,SorP!C:C,0))))</f>
        <v/>
      </c>
      <c r="U1545" s="168"/>
      <c r="V1545" s="169" t="e">
        <f>IF(C1545="",NA(),MATCH($B1545&amp;$C1545,'Smelter Look-up'!$J:$J,0))</f>
        <v>#N/A</v>
      </c>
      <c r="X1545" s="170">
        <f t="shared" ca="1" si="96"/>
        <v>0</v>
      </c>
      <c r="AB1545" s="314" t="str">
        <f t="shared" si="98"/>
        <v/>
      </c>
    </row>
    <row r="1546" spans="1:28" s="170" customFormat="1" ht="20.25">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97"/>
        <v/>
      </c>
      <c r="T1546" s="155" t="str">
        <f ca="1">IF(B1546="","",IF(ISERROR(MATCH($J1546,SorP!$B$1:$B$6226,0)),"",INDIRECT("'SorP'!$A$"&amp;MATCH($S1546&amp;$J1546,SorP!C:C,0))))</f>
        <v/>
      </c>
      <c r="U1546" s="168"/>
      <c r="V1546" s="169" t="e">
        <f>IF(C1546="",NA(),MATCH($B1546&amp;$C1546,'Smelter Look-up'!$J:$J,0))</f>
        <v>#N/A</v>
      </c>
      <c r="X1546" s="170">
        <f t="shared" ca="1" si="96"/>
        <v>0</v>
      </c>
      <c r="AB1546" s="314" t="str">
        <f t="shared" si="98"/>
        <v/>
      </c>
    </row>
    <row r="1547" spans="1:28" s="170" customFormat="1" ht="20.25">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97"/>
        <v/>
      </c>
      <c r="T1547" s="155" t="str">
        <f ca="1">IF(B1547="","",IF(ISERROR(MATCH($J1547,SorP!$B$1:$B$6226,0)),"",INDIRECT("'SorP'!$A$"&amp;MATCH($S1547&amp;$J1547,SorP!C:C,0))))</f>
        <v/>
      </c>
      <c r="U1547" s="168"/>
      <c r="V1547" s="169" t="e">
        <f>IF(C1547="",NA(),MATCH($B1547&amp;$C1547,'Smelter Look-up'!$J:$J,0))</f>
        <v>#N/A</v>
      </c>
      <c r="X1547" s="170">
        <f t="shared" ca="1" si="96"/>
        <v>0</v>
      </c>
      <c r="AB1547" s="314" t="str">
        <f t="shared" si="98"/>
        <v/>
      </c>
    </row>
    <row r="1548" spans="1:28" s="170" customFormat="1" ht="20.25">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97"/>
        <v/>
      </c>
      <c r="T1548" s="155" t="str">
        <f ca="1">IF(B1548="","",IF(ISERROR(MATCH($J1548,SorP!$B$1:$B$6226,0)),"",INDIRECT("'SorP'!$A$"&amp;MATCH($S1548&amp;$J1548,SorP!C:C,0))))</f>
        <v/>
      </c>
      <c r="U1548" s="168"/>
      <c r="V1548" s="169" t="e">
        <f>IF(C1548="",NA(),MATCH($B1548&amp;$C1548,'Smelter Look-up'!$J:$J,0))</f>
        <v>#N/A</v>
      </c>
      <c r="X1548" s="170">
        <f t="shared" ca="1" si="96"/>
        <v>0</v>
      </c>
      <c r="AB1548" s="314" t="str">
        <f t="shared" si="98"/>
        <v/>
      </c>
    </row>
    <row r="1549" spans="1:28" s="170" customFormat="1" ht="20.25">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97"/>
        <v/>
      </c>
      <c r="T1549" s="155" t="str">
        <f ca="1">IF(B1549="","",IF(ISERROR(MATCH($J1549,SorP!$B$1:$B$6226,0)),"",INDIRECT("'SorP'!$A$"&amp;MATCH($S1549&amp;$J1549,SorP!C:C,0))))</f>
        <v/>
      </c>
      <c r="U1549" s="168"/>
      <c r="V1549" s="169" t="e">
        <f>IF(C1549="",NA(),MATCH($B1549&amp;$C1549,'Smelter Look-up'!$J:$J,0))</f>
        <v>#N/A</v>
      </c>
      <c r="X1549" s="170">
        <f t="shared" ca="1" si="96"/>
        <v>0</v>
      </c>
      <c r="AB1549" s="314" t="str">
        <f t="shared" si="98"/>
        <v/>
      </c>
    </row>
    <row r="1550" spans="1:28" s="170" customFormat="1" ht="20.25">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97"/>
        <v/>
      </c>
      <c r="T1550" s="155" t="str">
        <f ca="1">IF(B1550="","",IF(ISERROR(MATCH($J1550,SorP!$B$1:$B$6226,0)),"",INDIRECT("'SorP'!$A$"&amp;MATCH($S1550&amp;$J1550,SorP!C:C,0))))</f>
        <v/>
      </c>
      <c r="U1550" s="168"/>
      <c r="V1550" s="169" t="e">
        <f>IF(C1550="",NA(),MATCH($B1550&amp;$C1550,'Smelter Look-up'!$J:$J,0))</f>
        <v>#N/A</v>
      </c>
      <c r="X1550" s="170">
        <f t="shared" ca="1" si="96"/>
        <v>0</v>
      </c>
      <c r="AB1550" s="314" t="str">
        <f t="shared" si="98"/>
        <v/>
      </c>
    </row>
    <row r="1551" spans="1:28" s="170" customFormat="1" ht="20.25">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97"/>
        <v/>
      </c>
      <c r="T1551" s="155" t="str">
        <f ca="1">IF(B1551="","",IF(ISERROR(MATCH($J1551,SorP!$B$1:$B$6226,0)),"",INDIRECT("'SorP'!$A$"&amp;MATCH($S1551&amp;$J1551,SorP!C:C,0))))</f>
        <v/>
      </c>
      <c r="U1551" s="168"/>
      <c r="V1551" s="169" t="e">
        <f>IF(C1551="",NA(),MATCH($B1551&amp;$C1551,'Smelter Look-up'!$J:$J,0))</f>
        <v>#N/A</v>
      </c>
      <c r="X1551" s="170">
        <f t="shared" ca="1" si="96"/>
        <v>0</v>
      </c>
      <c r="AB1551" s="314" t="str">
        <f t="shared" si="98"/>
        <v/>
      </c>
    </row>
    <row r="1552" spans="1:28" s="170" customFormat="1" ht="20.25">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97"/>
        <v/>
      </c>
      <c r="T1552" s="155" t="str">
        <f ca="1">IF(B1552="","",IF(ISERROR(MATCH($J1552,SorP!$B$1:$B$6226,0)),"",INDIRECT("'SorP'!$A$"&amp;MATCH($S1552&amp;$J1552,SorP!C:C,0))))</f>
        <v/>
      </c>
      <c r="U1552" s="168"/>
      <c r="V1552" s="169" t="e">
        <f>IF(C1552="",NA(),MATCH($B1552&amp;$C1552,'Smelter Look-up'!$J:$J,0))</f>
        <v>#N/A</v>
      </c>
      <c r="X1552" s="170">
        <f t="shared" ca="1" si="96"/>
        <v>0</v>
      </c>
      <c r="AB1552" s="314" t="str">
        <f t="shared" si="98"/>
        <v/>
      </c>
    </row>
    <row r="1553" spans="1:28" s="170" customFormat="1" ht="20.25">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97"/>
        <v/>
      </c>
      <c r="T1553" s="155" t="str">
        <f ca="1">IF(B1553="","",IF(ISERROR(MATCH($J1553,SorP!$B$1:$B$6226,0)),"",INDIRECT("'SorP'!$A$"&amp;MATCH($S1553&amp;$J1553,SorP!C:C,0))))</f>
        <v/>
      </c>
      <c r="U1553" s="168"/>
      <c r="V1553" s="169" t="e">
        <f>IF(C1553="",NA(),MATCH($B1553&amp;$C1553,'Smelter Look-up'!$J:$J,0))</f>
        <v>#N/A</v>
      </c>
      <c r="X1553" s="170">
        <f t="shared" ca="1" si="96"/>
        <v>0</v>
      </c>
      <c r="AB1553" s="314" t="str">
        <f t="shared" si="98"/>
        <v/>
      </c>
    </row>
    <row r="1554" spans="1:28" s="170" customFormat="1" ht="20.25">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97"/>
        <v/>
      </c>
      <c r="T1554" s="155" t="str">
        <f ca="1">IF(B1554="","",IF(ISERROR(MATCH($J1554,SorP!$B$1:$B$6226,0)),"",INDIRECT("'SorP'!$A$"&amp;MATCH($S1554&amp;$J1554,SorP!C:C,0))))</f>
        <v/>
      </c>
      <c r="U1554" s="168"/>
      <c r="V1554" s="169" t="e">
        <f>IF(C1554="",NA(),MATCH($B1554&amp;$C1554,'Smelter Look-up'!$J:$J,0))</f>
        <v>#N/A</v>
      </c>
      <c r="X1554" s="170">
        <f t="shared" ca="1" si="96"/>
        <v>0</v>
      </c>
      <c r="AB1554" s="314" t="str">
        <f t="shared" si="98"/>
        <v/>
      </c>
    </row>
    <row r="1555" spans="1:28" s="170" customFormat="1" ht="20.25">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97"/>
        <v/>
      </c>
      <c r="T1555" s="155" t="str">
        <f ca="1">IF(B1555="","",IF(ISERROR(MATCH($J1555,SorP!$B$1:$B$6226,0)),"",INDIRECT("'SorP'!$A$"&amp;MATCH($S1555&amp;$J1555,SorP!C:C,0))))</f>
        <v/>
      </c>
      <c r="U1555" s="168"/>
      <c r="V1555" s="169" t="e">
        <f>IF(C1555="",NA(),MATCH($B1555&amp;$C1555,'Smelter Look-up'!$J:$J,0))</f>
        <v>#N/A</v>
      </c>
      <c r="X1555" s="170">
        <f t="shared" ca="1" si="96"/>
        <v>0</v>
      </c>
      <c r="AB1555" s="314" t="str">
        <f t="shared" si="98"/>
        <v/>
      </c>
    </row>
    <row r="1556" spans="1:28" s="170" customFormat="1" ht="20.25">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97"/>
        <v/>
      </c>
      <c r="T1556" s="155" t="str">
        <f ca="1">IF(B1556="","",IF(ISERROR(MATCH($J1556,SorP!$B$1:$B$6226,0)),"",INDIRECT("'SorP'!$A$"&amp;MATCH($S1556&amp;$J1556,SorP!C:C,0))))</f>
        <v/>
      </c>
      <c r="U1556" s="168"/>
      <c r="V1556" s="169" t="e">
        <f>IF(C1556="",NA(),MATCH($B1556&amp;$C1556,'Smelter Look-up'!$J:$J,0))</f>
        <v>#N/A</v>
      </c>
      <c r="X1556" s="170">
        <f t="shared" ca="1" si="96"/>
        <v>0</v>
      </c>
      <c r="AB1556" s="314" t="str">
        <f t="shared" si="98"/>
        <v/>
      </c>
    </row>
    <row r="1557" spans="1:28" s="170" customFormat="1" ht="20.25">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97"/>
        <v/>
      </c>
      <c r="T1557" s="155" t="str">
        <f ca="1">IF(B1557="","",IF(ISERROR(MATCH($J1557,SorP!$B$1:$B$6226,0)),"",INDIRECT("'SorP'!$A$"&amp;MATCH($S1557&amp;$J1557,SorP!C:C,0))))</f>
        <v/>
      </c>
      <c r="U1557" s="168"/>
      <c r="V1557" s="169" t="e">
        <f>IF(C1557="",NA(),MATCH($B1557&amp;$C1557,'Smelter Look-up'!$J:$J,0))</f>
        <v>#N/A</v>
      </c>
      <c r="X1557" s="170">
        <f t="shared" ca="1" si="96"/>
        <v>0</v>
      </c>
      <c r="AB1557" s="314" t="str">
        <f t="shared" si="98"/>
        <v/>
      </c>
    </row>
    <row r="1558" spans="1:28" s="170" customFormat="1" ht="20.25">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97"/>
        <v/>
      </c>
      <c r="T1558" s="155" t="str">
        <f ca="1">IF(B1558="","",IF(ISERROR(MATCH($J1558,SorP!$B$1:$B$6226,0)),"",INDIRECT("'SorP'!$A$"&amp;MATCH($S1558&amp;$J1558,SorP!C:C,0))))</f>
        <v/>
      </c>
      <c r="U1558" s="168"/>
      <c r="V1558" s="169" t="e">
        <f>IF(C1558="",NA(),MATCH($B1558&amp;$C1558,'Smelter Look-up'!$J:$J,0))</f>
        <v>#N/A</v>
      </c>
      <c r="X1558" s="170">
        <f t="shared" ca="1" si="96"/>
        <v>0</v>
      </c>
      <c r="AB1558" s="314" t="str">
        <f t="shared" si="98"/>
        <v/>
      </c>
    </row>
    <row r="1559" spans="1:28" s="170" customFormat="1" ht="20.25">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97"/>
        <v/>
      </c>
      <c r="T1559" s="155" t="str">
        <f ca="1">IF(B1559="","",IF(ISERROR(MATCH($J1559,SorP!$B$1:$B$6226,0)),"",INDIRECT("'SorP'!$A$"&amp;MATCH($S1559&amp;$J1559,SorP!C:C,0))))</f>
        <v/>
      </c>
      <c r="U1559" s="168"/>
      <c r="V1559" s="169" t="e">
        <f>IF(C1559="",NA(),MATCH($B1559&amp;$C1559,'Smelter Look-up'!$J:$J,0))</f>
        <v>#N/A</v>
      </c>
      <c r="X1559" s="170">
        <f t="shared" ca="1" si="96"/>
        <v>0</v>
      </c>
      <c r="AB1559" s="314" t="str">
        <f t="shared" si="98"/>
        <v/>
      </c>
    </row>
    <row r="1560" spans="1:28" s="170" customFormat="1" ht="20.25">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97"/>
        <v/>
      </c>
      <c r="T1560" s="155" t="str">
        <f ca="1">IF(B1560="","",IF(ISERROR(MATCH($J1560,SorP!$B$1:$B$6226,0)),"",INDIRECT("'SorP'!$A$"&amp;MATCH($S1560&amp;$J1560,SorP!C:C,0))))</f>
        <v/>
      </c>
      <c r="U1560" s="168"/>
      <c r="V1560" s="169" t="e">
        <f>IF(C1560="",NA(),MATCH($B1560&amp;$C1560,'Smelter Look-up'!$J:$J,0))</f>
        <v>#N/A</v>
      </c>
      <c r="X1560" s="170">
        <f t="shared" ca="1" si="96"/>
        <v>0</v>
      </c>
      <c r="AB1560" s="314" t="str">
        <f t="shared" si="98"/>
        <v/>
      </c>
    </row>
    <row r="1561" spans="1:28" s="170" customFormat="1" ht="20.25">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97"/>
        <v/>
      </c>
      <c r="T1561" s="155" t="str">
        <f ca="1">IF(B1561="","",IF(ISERROR(MATCH($J1561,SorP!$B$1:$B$6226,0)),"",INDIRECT("'SorP'!$A$"&amp;MATCH($S1561&amp;$J1561,SorP!C:C,0))))</f>
        <v/>
      </c>
      <c r="U1561" s="168"/>
      <c r="V1561" s="169" t="e">
        <f>IF(C1561="",NA(),MATCH($B1561&amp;$C1561,'Smelter Look-up'!$J:$J,0))</f>
        <v>#N/A</v>
      </c>
      <c r="X1561" s="170">
        <f t="shared" ca="1" si="96"/>
        <v>0</v>
      </c>
      <c r="AB1561" s="314" t="str">
        <f t="shared" si="98"/>
        <v/>
      </c>
    </row>
    <row r="1562" spans="1:28" s="170" customFormat="1" ht="20.25">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97"/>
        <v/>
      </c>
      <c r="T1562" s="155" t="str">
        <f ca="1">IF(B1562="","",IF(ISERROR(MATCH($J1562,SorP!$B$1:$B$6226,0)),"",INDIRECT("'SorP'!$A$"&amp;MATCH($S1562&amp;$J1562,SorP!C:C,0))))</f>
        <v/>
      </c>
      <c r="U1562" s="168"/>
      <c r="V1562" s="169" t="e">
        <f>IF(C1562="",NA(),MATCH($B1562&amp;$C1562,'Smelter Look-up'!$J:$J,0))</f>
        <v>#N/A</v>
      </c>
      <c r="X1562" s="170">
        <f t="shared" ca="1" si="96"/>
        <v>0</v>
      </c>
      <c r="AB1562" s="314" t="str">
        <f t="shared" si="98"/>
        <v/>
      </c>
    </row>
    <row r="1563" spans="1:28" s="170" customFormat="1" ht="20.25">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97"/>
        <v/>
      </c>
      <c r="T1563" s="155" t="str">
        <f ca="1">IF(B1563="","",IF(ISERROR(MATCH($J1563,SorP!$B$1:$B$6226,0)),"",INDIRECT("'SorP'!$A$"&amp;MATCH($S1563&amp;$J1563,SorP!C:C,0))))</f>
        <v/>
      </c>
      <c r="U1563" s="168"/>
      <c r="V1563" s="169" t="e">
        <f>IF(C1563="",NA(),MATCH($B1563&amp;$C1563,'Smelter Look-up'!$J:$J,0))</f>
        <v>#N/A</v>
      </c>
      <c r="X1563" s="170">
        <f t="shared" ca="1" si="96"/>
        <v>0</v>
      </c>
      <c r="AB1563" s="314" t="str">
        <f t="shared" si="98"/>
        <v/>
      </c>
    </row>
    <row r="1564" spans="1:28" s="170" customFormat="1" ht="20.25">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97"/>
        <v/>
      </c>
      <c r="T1564" s="155" t="str">
        <f ca="1">IF(B1564="","",IF(ISERROR(MATCH($J1564,SorP!$B$1:$B$6226,0)),"",INDIRECT("'SorP'!$A$"&amp;MATCH($S1564&amp;$J1564,SorP!C:C,0))))</f>
        <v/>
      </c>
      <c r="U1564" s="168"/>
      <c r="V1564" s="169" t="e">
        <f>IF(C1564="",NA(),MATCH($B1564&amp;$C1564,'Smelter Look-up'!$J:$J,0))</f>
        <v>#N/A</v>
      </c>
      <c r="X1564" s="170">
        <f t="shared" ca="1" si="96"/>
        <v>0</v>
      </c>
      <c r="AB1564" s="314" t="str">
        <f t="shared" si="98"/>
        <v/>
      </c>
    </row>
    <row r="1565" spans="1:28" s="170" customFormat="1" ht="20.25">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97"/>
        <v/>
      </c>
      <c r="T1565" s="155" t="str">
        <f ca="1">IF(B1565="","",IF(ISERROR(MATCH($J1565,SorP!$B$1:$B$6226,0)),"",INDIRECT("'SorP'!$A$"&amp;MATCH($S1565&amp;$J1565,SorP!C:C,0))))</f>
        <v/>
      </c>
      <c r="U1565" s="168"/>
      <c r="V1565" s="169" t="e">
        <f>IF(C1565="",NA(),MATCH($B1565&amp;$C1565,'Smelter Look-up'!$J:$J,0))</f>
        <v>#N/A</v>
      </c>
      <c r="X1565" s="170">
        <f t="shared" ca="1" si="96"/>
        <v>0</v>
      </c>
      <c r="AB1565" s="314" t="str">
        <f t="shared" si="98"/>
        <v/>
      </c>
    </row>
    <row r="1566" spans="1:28" s="170" customFormat="1" ht="20.25">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97"/>
        <v/>
      </c>
      <c r="T1566" s="155" t="str">
        <f ca="1">IF(B1566="","",IF(ISERROR(MATCH($J1566,SorP!$B$1:$B$6226,0)),"",INDIRECT("'SorP'!$A$"&amp;MATCH($S1566&amp;$J1566,SorP!C:C,0))))</f>
        <v/>
      </c>
      <c r="U1566" s="168"/>
      <c r="V1566" s="169" t="e">
        <f>IF(C1566="",NA(),MATCH($B1566&amp;$C1566,'Smelter Look-up'!$J:$J,0))</f>
        <v>#N/A</v>
      </c>
      <c r="X1566" s="170">
        <f t="shared" ca="1" si="96"/>
        <v>0</v>
      </c>
      <c r="AB1566" s="314" t="str">
        <f t="shared" si="98"/>
        <v/>
      </c>
    </row>
    <row r="1567" spans="1:28" s="170" customFormat="1" ht="20.25">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97"/>
        <v/>
      </c>
      <c r="T1567" s="155" t="str">
        <f ca="1">IF(B1567="","",IF(ISERROR(MATCH($J1567,SorP!$B$1:$B$6226,0)),"",INDIRECT("'SorP'!$A$"&amp;MATCH($S1567&amp;$J1567,SorP!C:C,0))))</f>
        <v/>
      </c>
      <c r="U1567" s="168"/>
      <c r="V1567" s="169" t="e">
        <f>IF(C1567="",NA(),MATCH($B1567&amp;$C1567,'Smelter Look-up'!$J:$J,0))</f>
        <v>#N/A</v>
      </c>
      <c r="X1567" s="170">
        <f t="shared" ca="1" si="96"/>
        <v>0</v>
      </c>
      <c r="AB1567" s="314" t="str">
        <f t="shared" si="98"/>
        <v/>
      </c>
    </row>
    <row r="1568" spans="1:28" s="170" customFormat="1" ht="20.25">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97"/>
        <v/>
      </c>
      <c r="T1568" s="155" t="str">
        <f ca="1">IF(B1568="","",IF(ISERROR(MATCH($J1568,SorP!$B$1:$B$6226,0)),"",INDIRECT("'SorP'!$A$"&amp;MATCH($S1568&amp;$J1568,SorP!C:C,0))))</f>
        <v/>
      </c>
      <c r="U1568" s="168"/>
      <c r="V1568" s="169" t="e">
        <f>IF(C1568="",NA(),MATCH($B1568&amp;$C1568,'Smelter Look-up'!$J:$J,0))</f>
        <v>#N/A</v>
      </c>
      <c r="X1568" s="170">
        <f t="shared" ca="1" si="96"/>
        <v>0</v>
      </c>
      <c r="AB1568" s="314" t="str">
        <f t="shared" si="98"/>
        <v/>
      </c>
    </row>
    <row r="1569" spans="1:28" s="170" customFormat="1" ht="20.25">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97"/>
        <v/>
      </c>
      <c r="T1569" s="155" t="str">
        <f ca="1">IF(B1569="","",IF(ISERROR(MATCH($J1569,SorP!$B$1:$B$6226,0)),"",INDIRECT("'SorP'!$A$"&amp;MATCH($S1569&amp;$J1569,SorP!C:C,0))))</f>
        <v/>
      </c>
      <c r="U1569" s="168"/>
      <c r="V1569" s="169" t="e">
        <f>IF(C1569="",NA(),MATCH($B1569&amp;$C1569,'Smelter Look-up'!$J:$J,0))</f>
        <v>#N/A</v>
      </c>
      <c r="X1569" s="170">
        <f t="shared" ca="1" si="96"/>
        <v>0</v>
      </c>
      <c r="AB1569" s="314" t="str">
        <f t="shared" si="98"/>
        <v/>
      </c>
    </row>
    <row r="1570" spans="1:28" s="170" customFormat="1" ht="20.25">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97"/>
        <v/>
      </c>
      <c r="T1570" s="155" t="str">
        <f ca="1">IF(B1570="","",IF(ISERROR(MATCH($J1570,SorP!$B$1:$B$6226,0)),"",INDIRECT("'SorP'!$A$"&amp;MATCH($S1570&amp;$J1570,SorP!C:C,0))))</f>
        <v/>
      </c>
      <c r="U1570" s="168"/>
      <c r="V1570" s="169" t="e">
        <f>IF(C1570="",NA(),MATCH($B1570&amp;$C1570,'Smelter Look-up'!$J:$J,0))</f>
        <v>#N/A</v>
      </c>
      <c r="X1570" s="170">
        <f t="shared" ca="1" si="96"/>
        <v>0</v>
      </c>
      <c r="AB1570" s="314" t="str">
        <f t="shared" si="98"/>
        <v/>
      </c>
    </row>
    <row r="1571" spans="1:28" s="170" customFormat="1" ht="20.25">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97"/>
        <v/>
      </c>
      <c r="T1571" s="155" t="str">
        <f ca="1">IF(B1571="","",IF(ISERROR(MATCH($J1571,SorP!$B$1:$B$6226,0)),"",INDIRECT("'SorP'!$A$"&amp;MATCH($S1571&amp;$J1571,SorP!C:C,0))))</f>
        <v/>
      </c>
      <c r="U1571" s="168"/>
      <c r="V1571" s="169" t="e">
        <f>IF(C1571="",NA(),MATCH($B1571&amp;$C1571,'Smelter Look-up'!$J:$J,0))</f>
        <v>#N/A</v>
      </c>
      <c r="X1571" s="170">
        <f t="shared" ca="1" si="96"/>
        <v>0</v>
      </c>
      <c r="AB1571" s="314" t="str">
        <f t="shared" si="98"/>
        <v/>
      </c>
    </row>
    <row r="1572" spans="1:28" s="170" customFormat="1" ht="20.25">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97"/>
        <v/>
      </c>
      <c r="T1572" s="155" t="str">
        <f ca="1">IF(B1572="","",IF(ISERROR(MATCH($J1572,SorP!$B$1:$B$6226,0)),"",INDIRECT("'SorP'!$A$"&amp;MATCH($S1572&amp;$J1572,SorP!C:C,0))))</f>
        <v/>
      </c>
      <c r="U1572" s="168"/>
      <c r="V1572" s="169" t="e">
        <f>IF(C1572="",NA(),MATCH($B1572&amp;$C1572,'Smelter Look-up'!$J:$J,0))</f>
        <v>#N/A</v>
      </c>
      <c r="X1572" s="170">
        <f t="shared" ca="1" si="96"/>
        <v>0</v>
      </c>
      <c r="AB1572" s="314" t="str">
        <f t="shared" si="98"/>
        <v/>
      </c>
    </row>
    <row r="1573" spans="1:28" s="170" customFormat="1" ht="20.25">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97"/>
        <v/>
      </c>
      <c r="T1573" s="155" t="str">
        <f ca="1">IF(B1573="","",IF(ISERROR(MATCH($J1573,SorP!$B$1:$B$6226,0)),"",INDIRECT("'SorP'!$A$"&amp;MATCH($S1573&amp;$J1573,SorP!C:C,0))))</f>
        <v/>
      </c>
      <c r="U1573" s="168"/>
      <c r="V1573" s="169" t="e">
        <f>IF(C1573="",NA(),MATCH($B1573&amp;$C1573,'Smelter Look-up'!$J:$J,0))</f>
        <v>#N/A</v>
      </c>
      <c r="X1573" s="170">
        <f t="shared" ca="1" si="96"/>
        <v>0</v>
      </c>
      <c r="AB1573" s="314" t="str">
        <f t="shared" si="98"/>
        <v/>
      </c>
    </row>
    <row r="1574" spans="1:28" s="170" customFormat="1" ht="20.25">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97"/>
        <v/>
      </c>
      <c r="T1574" s="155" t="str">
        <f ca="1">IF(B1574="","",IF(ISERROR(MATCH($J1574,SorP!$B$1:$B$6226,0)),"",INDIRECT("'SorP'!$A$"&amp;MATCH($S1574&amp;$J1574,SorP!C:C,0))))</f>
        <v/>
      </c>
      <c r="U1574" s="168"/>
      <c r="V1574" s="169" t="e">
        <f>IF(C1574="",NA(),MATCH($B1574&amp;$C1574,'Smelter Look-up'!$J:$J,0))</f>
        <v>#N/A</v>
      </c>
      <c r="X1574" s="170">
        <f t="shared" ca="1" si="96"/>
        <v>0</v>
      </c>
      <c r="AB1574" s="314" t="str">
        <f t="shared" si="98"/>
        <v/>
      </c>
    </row>
    <row r="1575" spans="1:28" s="170" customFormat="1" ht="20.25">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97"/>
        <v/>
      </c>
      <c r="T1575" s="155" t="str">
        <f ca="1">IF(B1575="","",IF(ISERROR(MATCH($J1575,SorP!$B$1:$B$6226,0)),"",INDIRECT("'SorP'!$A$"&amp;MATCH($S1575&amp;$J1575,SorP!C:C,0))))</f>
        <v/>
      </c>
      <c r="U1575" s="168"/>
      <c r="V1575" s="169" t="e">
        <f>IF(C1575="",NA(),MATCH($B1575&amp;$C1575,'Smelter Look-up'!$J:$J,0))</f>
        <v>#N/A</v>
      </c>
      <c r="X1575" s="170">
        <f t="shared" ca="1" si="96"/>
        <v>0</v>
      </c>
      <c r="AB1575" s="314" t="str">
        <f t="shared" si="98"/>
        <v/>
      </c>
    </row>
    <row r="1576" spans="1:28" s="170" customFormat="1" ht="20.25">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97"/>
        <v/>
      </c>
      <c r="T1576" s="155" t="str">
        <f ca="1">IF(B1576="","",IF(ISERROR(MATCH($J1576,SorP!$B$1:$B$6226,0)),"",INDIRECT("'SorP'!$A$"&amp;MATCH($S1576&amp;$J1576,SorP!C:C,0))))</f>
        <v/>
      </c>
      <c r="U1576" s="168"/>
      <c r="V1576" s="169" t="e">
        <f>IF(C1576="",NA(),MATCH($B1576&amp;$C1576,'Smelter Look-up'!$J:$J,0))</f>
        <v>#N/A</v>
      </c>
      <c r="X1576" s="170">
        <f t="shared" ca="1" si="96"/>
        <v>0</v>
      </c>
      <c r="AB1576" s="314" t="str">
        <f t="shared" si="98"/>
        <v/>
      </c>
    </row>
    <row r="1577" spans="1:28" s="170" customFormat="1" ht="20.25">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97"/>
        <v/>
      </c>
      <c r="T1577" s="155" t="str">
        <f ca="1">IF(B1577="","",IF(ISERROR(MATCH($J1577,SorP!$B$1:$B$6226,0)),"",INDIRECT("'SorP'!$A$"&amp;MATCH($S1577&amp;$J1577,SorP!C:C,0))))</f>
        <v/>
      </c>
      <c r="U1577" s="168"/>
      <c r="V1577" s="169" t="e">
        <f>IF(C1577="",NA(),MATCH($B1577&amp;$C1577,'Smelter Look-up'!$J:$J,0))</f>
        <v>#N/A</v>
      </c>
      <c r="X1577" s="170">
        <f t="shared" ca="1" si="96"/>
        <v>0</v>
      </c>
      <c r="AB1577" s="314" t="str">
        <f t="shared" si="98"/>
        <v/>
      </c>
    </row>
    <row r="1578" spans="1:28" s="170" customFormat="1" ht="20.25">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97"/>
        <v/>
      </c>
      <c r="T1578" s="155" t="str">
        <f ca="1">IF(B1578="","",IF(ISERROR(MATCH($J1578,SorP!$B$1:$B$6226,0)),"",INDIRECT("'SorP'!$A$"&amp;MATCH($S1578&amp;$J1578,SorP!C:C,0))))</f>
        <v/>
      </c>
      <c r="U1578" s="168"/>
      <c r="V1578" s="169" t="e">
        <f>IF(C1578="",NA(),MATCH($B1578&amp;$C1578,'Smelter Look-up'!$J:$J,0))</f>
        <v>#N/A</v>
      </c>
      <c r="X1578" s="170">
        <f t="shared" ca="1" si="96"/>
        <v>0</v>
      </c>
      <c r="AB1578" s="314" t="str">
        <f t="shared" si="98"/>
        <v/>
      </c>
    </row>
    <row r="1579" spans="1:28" s="170" customFormat="1" ht="20.25">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97"/>
        <v/>
      </c>
      <c r="T1579" s="155" t="str">
        <f ca="1">IF(B1579="","",IF(ISERROR(MATCH($J1579,SorP!$B$1:$B$6226,0)),"",INDIRECT("'SorP'!$A$"&amp;MATCH($S1579&amp;$J1579,SorP!C:C,0))))</f>
        <v/>
      </c>
      <c r="U1579" s="168"/>
      <c r="V1579" s="169" t="e">
        <f>IF(C1579="",NA(),MATCH($B1579&amp;$C1579,'Smelter Look-up'!$J:$J,0))</f>
        <v>#N/A</v>
      </c>
      <c r="X1579" s="170">
        <f t="shared" ca="1" si="96"/>
        <v>0</v>
      </c>
      <c r="AB1579" s="314" t="str">
        <f t="shared" si="98"/>
        <v/>
      </c>
    </row>
    <row r="1580" spans="1:28" s="170" customFormat="1" ht="20.25">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97"/>
        <v/>
      </c>
      <c r="T1580" s="155" t="str">
        <f ca="1">IF(B1580="","",IF(ISERROR(MATCH($J1580,SorP!$B$1:$B$6226,0)),"",INDIRECT("'SorP'!$A$"&amp;MATCH($S1580&amp;$J1580,SorP!C:C,0))))</f>
        <v/>
      </c>
      <c r="U1580" s="168"/>
      <c r="V1580" s="169" t="e">
        <f>IF(C1580="",NA(),MATCH($B1580&amp;$C1580,'Smelter Look-up'!$J:$J,0))</f>
        <v>#N/A</v>
      </c>
      <c r="X1580" s="170">
        <f t="shared" ca="1" si="96"/>
        <v>0</v>
      </c>
      <c r="AB1580" s="314" t="str">
        <f t="shared" si="98"/>
        <v/>
      </c>
    </row>
    <row r="1581" spans="1:28" s="170" customFormat="1" ht="20.25">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97"/>
        <v/>
      </c>
      <c r="T1581" s="155" t="str">
        <f ca="1">IF(B1581="","",IF(ISERROR(MATCH($J1581,SorP!$B$1:$B$6226,0)),"",INDIRECT("'SorP'!$A$"&amp;MATCH($S1581&amp;$J1581,SorP!C:C,0))))</f>
        <v/>
      </c>
      <c r="U1581" s="168"/>
      <c r="V1581" s="169" t="e">
        <f>IF(C1581="",NA(),MATCH($B1581&amp;$C1581,'Smelter Look-up'!$J:$J,0))</f>
        <v>#N/A</v>
      </c>
      <c r="X1581" s="170">
        <f t="shared" ca="1" si="96"/>
        <v>0</v>
      </c>
      <c r="AB1581" s="314" t="str">
        <f t="shared" si="98"/>
        <v/>
      </c>
    </row>
    <row r="1582" spans="1:28" s="170" customFormat="1" ht="20.25">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97"/>
        <v/>
      </c>
      <c r="T1582" s="155" t="str">
        <f ca="1">IF(B1582="","",IF(ISERROR(MATCH($J1582,SorP!$B$1:$B$6226,0)),"",INDIRECT("'SorP'!$A$"&amp;MATCH($S1582&amp;$J1582,SorP!C:C,0))))</f>
        <v/>
      </c>
      <c r="U1582" s="168"/>
      <c r="V1582" s="169" t="e">
        <f>IF(C1582="",NA(),MATCH($B1582&amp;$C1582,'Smelter Look-up'!$J:$J,0))</f>
        <v>#N/A</v>
      </c>
      <c r="X1582" s="170">
        <f t="shared" ca="1" si="96"/>
        <v>0</v>
      </c>
      <c r="AB1582" s="314" t="str">
        <f t="shared" si="98"/>
        <v/>
      </c>
    </row>
    <row r="1583" spans="1:28" s="170" customFormat="1" ht="20.25">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97"/>
        <v/>
      </c>
      <c r="T1583" s="155" t="str">
        <f ca="1">IF(B1583="","",IF(ISERROR(MATCH($J1583,SorP!$B$1:$B$6226,0)),"",INDIRECT("'SorP'!$A$"&amp;MATCH($S1583&amp;$J1583,SorP!C:C,0))))</f>
        <v/>
      </c>
      <c r="U1583" s="168"/>
      <c r="V1583" s="169" t="e">
        <f>IF(C1583="",NA(),MATCH($B1583&amp;$C1583,'Smelter Look-up'!$J:$J,0))</f>
        <v>#N/A</v>
      </c>
      <c r="X1583" s="170">
        <f t="shared" ca="1" si="96"/>
        <v>0</v>
      </c>
      <c r="AB1583" s="314" t="str">
        <f t="shared" si="98"/>
        <v/>
      </c>
    </row>
    <row r="1584" spans="1:28" s="170" customFormat="1" ht="20.25">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97"/>
        <v/>
      </c>
      <c r="T1584" s="155" t="str">
        <f ca="1">IF(B1584="","",IF(ISERROR(MATCH($J1584,SorP!$B$1:$B$6226,0)),"",INDIRECT("'SorP'!$A$"&amp;MATCH($S1584&amp;$J1584,SorP!C:C,0))))</f>
        <v/>
      </c>
      <c r="U1584" s="168"/>
      <c r="V1584" s="169" t="e">
        <f>IF(C1584="",NA(),MATCH($B1584&amp;$C1584,'Smelter Look-up'!$J:$J,0))</f>
        <v>#N/A</v>
      </c>
      <c r="X1584" s="170">
        <f t="shared" ca="1" si="96"/>
        <v>0</v>
      </c>
      <c r="AB1584" s="314" t="str">
        <f t="shared" si="98"/>
        <v/>
      </c>
    </row>
    <row r="1585" spans="1:28" s="170" customFormat="1" ht="20.25">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97"/>
        <v/>
      </c>
      <c r="T1585" s="155" t="str">
        <f ca="1">IF(B1585="","",IF(ISERROR(MATCH($J1585,SorP!$B$1:$B$6226,0)),"",INDIRECT("'SorP'!$A$"&amp;MATCH($S1585&amp;$J1585,SorP!C:C,0))))</f>
        <v/>
      </c>
      <c r="U1585" s="168"/>
      <c r="V1585" s="169" t="e">
        <f>IF(C1585="",NA(),MATCH($B1585&amp;$C1585,'Smelter Look-up'!$J:$J,0))</f>
        <v>#N/A</v>
      </c>
      <c r="X1585" s="170">
        <f t="shared" ca="1" si="96"/>
        <v>0</v>
      </c>
      <c r="AB1585" s="314" t="str">
        <f t="shared" si="98"/>
        <v/>
      </c>
    </row>
    <row r="1586" spans="1:28" s="170" customFormat="1" ht="20.25">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97"/>
        <v/>
      </c>
      <c r="T1586" s="155" t="str">
        <f ca="1">IF(B1586="","",IF(ISERROR(MATCH($J1586,SorP!$B$1:$B$6226,0)),"",INDIRECT("'SorP'!$A$"&amp;MATCH($S1586&amp;$J1586,SorP!C:C,0))))</f>
        <v/>
      </c>
      <c r="U1586" s="168"/>
      <c r="V1586" s="169" t="e">
        <f>IF(C1586="",NA(),MATCH($B1586&amp;$C1586,'Smelter Look-up'!$J:$J,0))</f>
        <v>#N/A</v>
      </c>
      <c r="X1586" s="170">
        <f t="shared" ca="1" si="96"/>
        <v>0</v>
      </c>
      <c r="AB1586" s="314" t="str">
        <f t="shared" si="98"/>
        <v/>
      </c>
    </row>
    <row r="1587" spans="1:28" s="170" customFormat="1" ht="20.25">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97"/>
        <v/>
      </c>
      <c r="T1587" s="155" t="str">
        <f ca="1">IF(B1587="","",IF(ISERROR(MATCH($J1587,SorP!$B$1:$B$6226,0)),"",INDIRECT("'SorP'!$A$"&amp;MATCH($S1587&amp;$J1587,SorP!C:C,0))))</f>
        <v/>
      </c>
      <c r="U1587" s="168"/>
      <c r="V1587" s="169" t="e">
        <f>IF(C1587="",NA(),MATCH($B1587&amp;$C1587,'Smelter Look-up'!$J:$J,0))</f>
        <v>#N/A</v>
      </c>
      <c r="X1587" s="170">
        <f t="shared" ca="1" si="96"/>
        <v>0</v>
      </c>
      <c r="AB1587" s="314" t="str">
        <f t="shared" si="98"/>
        <v/>
      </c>
    </row>
    <row r="1588" spans="1:28" s="170" customFormat="1" ht="20.25">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97"/>
        <v/>
      </c>
      <c r="T1588" s="155" t="str">
        <f ca="1">IF(B1588="","",IF(ISERROR(MATCH($J1588,SorP!$B$1:$B$6226,0)),"",INDIRECT("'SorP'!$A$"&amp;MATCH($S1588&amp;$J1588,SorP!C:C,0))))</f>
        <v/>
      </c>
      <c r="U1588" s="168"/>
      <c r="V1588" s="169" t="e">
        <f>IF(C1588="",NA(),MATCH($B1588&amp;$C1588,'Smelter Look-up'!$J:$J,0))</f>
        <v>#N/A</v>
      </c>
      <c r="X1588" s="170">
        <f t="shared" ca="1" si="96"/>
        <v>0</v>
      </c>
      <c r="AB1588" s="314" t="str">
        <f t="shared" si="98"/>
        <v/>
      </c>
    </row>
    <row r="1589" spans="1:28" s="170" customFormat="1" ht="20.25">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97"/>
        <v/>
      </c>
      <c r="T1589" s="155" t="str">
        <f ca="1">IF(B1589="","",IF(ISERROR(MATCH($J1589,SorP!$B$1:$B$6226,0)),"",INDIRECT("'SorP'!$A$"&amp;MATCH($S1589&amp;$J1589,SorP!C:C,0))))</f>
        <v/>
      </c>
      <c r="U1589" s="168"/>
      <c r="V1589" s="169" t="e">
        <f>IF(C1589="",NA(),MATCH($B1589&amp;$C1589,'Smelter Look-up'!$J:$J,0))</f>
        <v>#N/A</v>
      </c>
      <c r="X1589" s="170">
        <f t="shared" ca="1" si="96"/>
        <v>0</v>
      </c>
      <c r="AB1589" s="314" t="str">
        <f t="shared" si="98"/>
        <v/>
      </c>
    </row>
    <row r="1590" spans="1:28" s="170" customFormat="1" ht="20.25">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97"/>
        <v/>
      </c>
      <c r="T1590" s="155" t="str">
        <f ca="1">IF(B1590="","",IF(ISERROR(MATCH($J1590,SorP!$B$1:$B$6226,0)),"",INDIRECT("'SorP'!$A$"&amp;MATCH($S1590&amp;$J1590,SorP!C:C,0))))</f>
        <v/>
      </c>
      <c r="U1590" s="168"/>
      <c r="V1590" s="169" t="e">
        <f>IF(C1590="",NA(),MATCH($B1590&amp;$C1590,'Smelter Look-up'!$J:$J,0))</f>
        <v>#N/A</v>
      </c>
      <c r="X1590" s="170">
        <f t="shared" ca="1" si="96"/>
        <v>0</v>
      </c>
      <c r="AB1590" s="314" t="str">
        <f t="shared" si="98"/>
        <v/>
      </c>
    </row>
    <row r="1591" spans="1:28" s="170" customFormat="1" ht="20.25">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97"/>
        <v/>
      </c>
      <c r="T1591" s="155" t="str">
        <f ca="1">IF(B1591="","",IF(ISERROR(MATCH($J1591,SorP!$B$1:$B$6226,0)),"",INDIRECT("'SorP'!$A$"&amp;MATCH($S1591&amp;$J1591,SorP!C:C,0))))</f>
        <v/>
      </c>
      <c r="U1591" s="168"/>
      <c r="V1591" s="169" t="e">
        <f>IF(C1591="",NA(),MATCH($B1591&amp;$C1591,'Smelter Look-up'!$J:$J,0))</f>
        <v>#N/A</v>
      </c>
      <c r="X1591" s="170">
        <f t="shared" ca="1" si="96"/>
        <v>0</v>
      </c>
      <c r="AB1591" s="314" t="str">
        <f t="shared" si="98"/>
        <v/>
      </c>
    </row>
    <row r="1592" spans="1:28" s="170" customFormat="1" ht="20.25">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97"/>
        <v/>
      </c>
      <c r="T1592" s="155" t="str">
        <f ca="1">IF(B1592="","",IF(ISERROR(MATCH($J1592,SorP!$B$1:$B$6226,0)),"",INDIRECT("'SorP'!$A$"&amp;MATCH($S1592&amp;$J1592,SorP!C:C,0))))</f>
        <v/>
      </c>
      <c r="U1592" s="168"/>
      <c r="V1592" s="169" t="e">
        <f>IF(C1592="",NA(),MATCH($B1592&amp;$C1592,'Smelter Look-up'!$J:$J,0))</f>
        <v>#N/A</v>
      </c>
      <c r="X1592" s="170">
        <f t="shared" ca="1" si="96"/>
        <v>0</v>
      </c>
      <c r="AB1592" s="314" t="str">
        <f t="shared" si="98"/>
        <v/>
      </c>
    </row>
    <row r="1593" spans="1:28" s="170" customFormat="1" ht="20.25">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97"/>
        <v/>
      </c>
      <c r="T1593" s="155" t="str">
        <f ca="1">IF(B1593="","",IF(ISERROR(MATCH($J1593,SorP!$B$1:$B$6226,0)),"",INDIRECT("'SorP'!$A$"&amp;MATCH($S1593&amp;$J1593,SorP!C:C,0))))</f>
        <v/>
      </c>
      <c r="U1593" s="168"/>
      <c r="V1593" s="169" t="e">
        <f>IF(C1593="",NA(),MATCH($B1593&amp;$C1593,'Smelter Look-up'!$J:$J,0))</f>
        <v>#N/A</v>
      </c>
      <c r="X1593" s="170">
        <f t="shared" ca="1" si="96"/>
        <v>0</v>
      </c>
      <c r="AB1593" s="314" t="str">
        <f t="shared" si="98"/>
        <v/>
      </c>
    </row>
    <row r="1594" spans="1:28" s="170" customFormat="1" ht="20.25">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97"/>
        <v/>
      </c>
      <c r="T1594" s="155" t="str">
        <f ca="1">IF(B1594="","",IF(ISERROR(MATCH($J1594,SorP!$B$1:$B$6226,0)),"",INDIRECT("'SorP'!$A$"&amp;MATCH($S1594&amp;$J1594,SorP!C:C,0))))</f>
        <v/>
      </c>
      <c r="U1594" s="168"/>
      <c r="V1594" s="169" t="e">
        <f>IF(C1594="",NA(),MATCH($B1594&amp;$C1594,'Smelter Look-up'!$J:$J,0))</f>
        <v>#N/A</v>
      </c>
      <c r="X1594" s="170">
        <f t="shared" ca="1" si="96"/>
        <v>0</v>
      </c>
      <c r="AB1594" s="314" t="str">
        <f t="shared" si="98"/>
        <v/>
      </c>
    </row>
    <row r="1595" spans="1:28" s="170" customFormat="1" ht="20.25">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97"/>
        <v/>
      </c>
      <c r="T1595" s="155" t="str">
        <f ca="1">IF(B1595="","",IF(ISERROR(MATCH($J1595,SorP!$B$1:$B$6226,0)),"",INDIRECT("'SorP'!$A$"&amp;MATCH($S1595&amp;$J1595,SorP!C:C,0))))</f>
        <v/>
      </c>
      <c r="U1595" s="168"/>
      <c r="V1595" s="169" t="e">
        <f>IF(C1595="",NA(),MATCH($B1595&amp;$C1595,'Smelter Look-up'!$J:$J,0))</f>
        <v>#N/A</v>
      </c>
      <c r="X1595" s="170">
        <f t="shared" ref="X1595:X1658" ca="1" si="99">IF(AND(C1595="Smelter not listed",OR(LEN(D1595)=0,LEN(E1595)=0)),1,0)</f>
        <v>0</v>
      </c>
      <c r="AB1595" s="314" t="str">
        <f t="shared" si="98"/>
        <v/>
      </c>
    </row>
    <row r="1596" spans="1:28" s="170" customFormat="1" ht="20.25">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ref="S1596:S1659" ca="1" si="100">IF(B1596="","",IF(ISERROR(MATCH($E1596,CL,0)),"Unknown",INDIRECT("'C'!$A$"&amp;MATCH($E1596,CL,0)+1)))</f>
        <v/>
      </c>
      <c r="T1596" s="155" t="str">
        <f ca="1">IF(B1596="","",IF(ISERROR(MATCH($J1596,SorP!$B$1:$B$6226,0)),"",INDIRECT("'SorP'!$A$"&amp;MATCH($S1596&amp;$J1596,SorP!C:C,0))))</f>
        <v/>
      </c>
      <c r="U1596" s="168"/>
      <c r="V1596" s="169" t="e">
        <f>IF(C1596="",NA(),MATCH($B1596&amp;$C1596,'Smelter Look-up'!$J:$J,0))</f>
        <v>#N/A</v>
      </c>
      <c r="X1596" s="170">
        <f t="shared" ca="1" si="99"/>
        <v>0</v>
      </c>
      <c r="AB1596" s="314" t="str">
        <f t="shared" si="98"/>
        <v/>
      </c>
    </row>
    <row r="1597" spans="1:28" s="170" customFormat="1" ht="20.25">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100"/>
        <v/>
      </c>
      <c r="T1597" s="155" t="str">
        <f ca="1">IF(B1597="","",IF(ISERROR(MATCH($J1597,SorP!$B$1:$B$6226,0)),"",INDIRECT("'SorP'!$A$"&amp;MATCH($S1597&amp;$J1597,SorP!C:C,0))))</f>
        <v/>
      </c>
      <c r="U1597" s="168"/>
      <c r="V1597" s="169" t="e">
        <f>IF(C1597="",NA(),MATCH($B1597&amp;$C1597,'Smelter Look-up'!$J:$J,0))</f>
        <v>#N/A</v>
      </c>
      <c r="X1597" s="170">
        <f t="shared" ca="1" si="99"/>
        <v>0</v>
      </c>
      <c r="AB1597" s="314" t="str">
        <f t="shared" si="98"/>
        <v/>
      </c>
    </row>
    <row r="1598" spans="1:28" s="170" customFormat="1" ht="20.25">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100"/>
        <v/>
      </c>
      <c r="T1598" s="155" t="str">
        <f ca="1">IF(B1598="","",IF(ISERROR(MATCH($J1598,SorP!$B$1:$B$6226,0)),"",INDIRECT("'SorP'!$A$"&amp;MATCH($S1598&amp;$J1598,SorP!C:C,0))))</f>
        <v/>
      </c>
      <c r="U1598" s="168"/>
      <c r="V1598" s="169" t="e">
        <f>IF(C1598="",NA(),MATCH($B1598&amp;$C1598,'Smelter Look-up'!$J:$J,0))</f>
        <v>#N/A</v>
      </c>
      <c r="X1598" s="170">
        <f t="shared" ca="1" si="99"/>
        <v>0</v>
      </c>
      <c r="AB1598" s="314" t="str">
        <f t="shared" si="98"/>
        <v/>
      </c>
    </row>
    <row r="1599" spans="1:28" s="170" customFormat="1" ht="20.25">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100"/>
        <v/>
      </c>
      <c r="T1599" s="155" t="str">
        <f ca="1">IF(B1599="","",IF(ISERROR(MATCH($J1599,SorP!$B$1:$B$6226,0)),"",INDIRECT("'SorP'!$A$"&amp;MATCH($S1599&amp;$J1599,SorP!C:C,0))))</f>
        <v/>
      </c>
      <c r="U1599" s="168"/>
      <c r="V1599" s="169" t="e">
        <f>IF(C1599="",NA(),MATCH($B1599&amp;$C1599,'Smelter Look-up'!$J:$J,0))</f>
        <v>#N/A</v>
      </c>
      <c r="X1599" s="170">
        <f t="shared" ca="1" si="99"/>
        <v>0</v>
      </c>
      <c r="AB1599" s="314" t="str">
        <f t="shared" si="98"/>
        <v/>
      </c>
    </row>
    <row r="1600" spans="1:28" s="170" customFormat="1" ht="20.25">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ca="1" si="100"/>
        <v/>
      </c>
      <c r="T1600" s="155" t="str">
        <f ca="1">IF(B1600="","",IF(ISERROR(MATCH($J1600,SorP!$B$1:$B$6226,0)),"",INDIRECT("'SorP'!$A$"&amp;MATCH($S1600&amp;$J1600,SorP!C:C,0))))</f>
        <v/>
      </c>
      <c r="U1600" s="168"/>
      <c r="V1600" s="169" t="e">
        <f>IF(C1600="",NA(),MATCH($B1600&amp;$C1600,'Smelter Look-up'!$J:$J,0))</f>
        <v>#N/A</v>
      </c>
      <c r="X1600" s="170">
        <f t="shared" ca="1" si="99"/>
        <v>0</v>
      </c>
      <c r="AB1600" s="314" t="str">
        <f t="shared" si="98"/>
        <v/>
      </c>
    </row>
    <row r="1601" spans="1:28" s="170" customFormat="1" ht="20.25">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100"/>
        <v/>
      </c>
      <c r="T1601" s="155" t="str">
        <f ca="1">IF(B1601="","",IF(ISERROR(MATCH($J1601,SorP!$B$1:$B$6226,0)),"",INDIRECT("'SorP'!$A$"&amp;MATCH($S1601&amp;$J1601,SorP!C:C,0))))</f>
        <v/>
      </c>
      <c r="U1601" s="168"/>
      <c r="V1601" s="169" t="e">
        <f>IF(C1601="",NA(),MATCH($B1601&amp;$C1601,'Smelter Look-up'!$J:$J,0))</f>
        <v>#N/A</v>
      </c>
      <c r="X1601" s="170">
        <f t="shared" ca="1" si="99"/>
        <v>0</v>
      </c>
      <c r="AB1601" s="314" t="str">
        <f t="shared" si="98"/>
        <v/>
      </c>
    </row>
    <row r="1602" spans="1:28" s="170" customFormat="1" ht="20.25">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100"/>
        <v/>
      </c>
      <c r="T1602" s="155" t="str">
        <f ca="1">IF(B1602="","",IF(ISERROR(MATCH($J1602,SorP!$B$1:$B$6226,0)),"",INDIRECT("'SorP'!$A$"&amp;MATCH($S1602&amp;$J1602,SorP!C:C,0))))</f>
        <v/>
      </c>
      <c r="U1602" s="168"/>
      <c r="V1602" s="169" t="e">
        <f>IF(C1602="",NA(),MATCH($B1602&amp;$C1602,'Smelter Look-up'!$J:$J,0))</f>
        <v>#N/A</v>
      </c>
      <c r="X1602" s="170">
        <f t="shared" ca="1" si="99"/>
        <v>0</v>
      </c>
      <c r="AB1602" s="314" t="str">
        <f t="shared" ref="AB1602:AB1665" si="101">IF(C1602="","",B1602)</f>
        <v/>
      </c>
    </row>
    <row r="1603" spans="1:28" s="170" customFormat="1" ht="20.25">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100"/>
        <v/>
      </c>
      <c r="T1603" s="155" t="str">
        <f ca="1">IF(B1603="","",IF(ISERROR(MATCH($J1603,SorP!$B$1:$B$6226,0)),"",INDIRECT("'SorP'!$A$"&amp;MATCH($S1603&amp;$J1603,SorP!C:C,0))))</f>
        <v/>
      </c>
      <c r="U1603" s="168"/>
      <c r="V1603" s="169" t="e">
        <f>IF(C1603="",NA(),MATCH($B1603&amp;$C1603,'Smelter Look-up'!$J:$J,0))</f>
        <v>#N/A</v>
      </c>
      <c r="X1603" s="170">
        <f t="shared" ca="1" si="99"/>
        <v>0</v>
      </c>
      <c r="AB1603" s="314" t="str">
        <f t="shared" si="101"/>
        <v/>
      </c>
    </row>
    <row r="1604" spans="1:28" s="170" customFormat="1" ht="20.25">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100"/>
        <v/>
      </c>
      <c r="T1604" s="155" t="str">
        <f ca="1">IF(B1604="","",IF(ISERROR(MATCH($J1604,SorP!$B$1:$B$6226,0)),"",INDIRECT("'SorP'!$A$"&amp;MATCH($S1604&amp;$J1604,SorP!C:C,0))))</f>
        <v/>
      </c>
      <c r="U1604" s="168"/>
      <c r="V1604" s="169" t="e">
        <f>IF(C1604="",NA(),MATCH($B1604&amp;$C1604,'Smelter Look-up'!$J:$J,0))</f>
        <v>#N/A</v>
      </c>
      <c r="X1604" s="170">
        <f t="shared" ca="1" si="99"/>
        <v>0</v>
      </c>
      <c r="AB1604" s="314" t="str">
        <f t="shared" si="101"/>
        <v/>
      </c>
    </row>
    <row r="1605" spans="1:28" s="170" customFormat="1" ht="20.25">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100"/>
        <v/>
      </c>
      <c r="T1605" s="155" t="str">
        <f ca="1">IF(B1605="","",IF(ISERROR(MATCH($J1605,SorP!$B$1:$B$6226,0)),"",INDIRECT("'SorP'!$A$"&amp;MATCH($S1605&amp;$J1605,SorP!C:C,0))))</f>
        <v/>
      </c>
      <c r="U1605" s="168"/>
      <c r="V1605" s="169" t="e">
        <f>IF(C1605="",NA(),MATCH($B1605&amp;$C1605,'Smelter Look-up'!$J:$J,0))</f>
        <v>#N/A</v>
      </c>
      <c r="X1605" s="170">
        <f t="shared" ca="1" si="99"/>
        <v>0</v>
      </c>
      <c r="AB1605" s="314" t="str">
        <f t="shared" si="101"/>
        <v/>
      </c>
    </row>
    <row r="1606" spans="1:28" s="170" customFormat="1" ht="20.25">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100"/>
        <v/>
      </c>
      <c r="T1606" s="155" t="str">
        <f ca="1">IF(B1606="","",IF(ISERROR(MATCH($J1606,SorP!$B$1:$B$6226,0)),"",INDIRECT("'SorP'!$A$"&amp;MATCH($S1606&amp;$J1606,SorP!C:C,0))))</f>
        <v/>
      </c>
      <c r="U1606" s="168"/>
      <c r="V1606" s="169" t="e">
        <f>IF(C1606="",NA(),MATCH($B1606&amp;$C1606,'Smelter Look-up'!$J:$J,0))</f>
        <v>#N/A</v>
      </c>
      <c r="X1606" s="170">
        <f t="shared" ca="1" si="99"/>
        <v>0</v>
      </c>
      <c r="AB1606" s="314" t="str">
        <f t="shared" si="101"/>
        <v/>
      </c>
    </row>
    <row r="1607" spans="1:28" s="170" customFormat="1" ht="20.25">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100"/>
        <v/>
      </c>
      <c r="T1607" s="155" t="str">
        <f ca="1">IF(B1607="","",IF(ISERROR(MATCH($J1607,SorP!$B$1:$B$6226,0)),"",INDIRECT("'SorP'!$A$"&amp;MATCH($S1607&amp;$J1607,SorP!C:C,0))))</f>
        <v/>
      </c>
      <c r="U1607" s="168"/>
      <c r="V1607" s="169" t="e">
        <f>IF(C1607="",NA(),MATCH($B1607&amp;$C1607,'Smelter Look-up'!$J:$J,0))</f>
        <v>#N/A</v>
      </c>
      <c r="X1607" s="170">
        <f t="shared" ca="1" si="99"/>
        <v>0</v>
      </c>
      <c r="AB1607" s="314" t="str">
        <f t="shared" si="101"/>
        <v/>
      </c>
    </row>
    <row r="1608" spans="1:28" s="170" customFormat="1" ht="20.25">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100"/>
        <v/>
      </c>
      <c r="T1608" s="155" t="str">
        <f ca="1">IF(B1608="","",IF(ISERROR(MATCH($J1608,SorP!$B$1:$B$6226,0)),"",INDIRECT("'SorP'!$A$"&amp;MATCH($S1608&amp;$J1608,SorP!C:C,0))))</f>
        <v/>
      </c>
      <c r="U1608" s="168"/>
      <c r="V1608" s="169" t="e">
        <f>IF(C1608="",NA(),MATCH($B1608&amp;$C1608,'Smelter Look-up'!$J:$J,0))</f>
        <v>#N/A</v>
      </c>
      <c r="X1608" s="170">
        <f t="shared" ca="1" si="99"/>
        <v>0</v>
      </c>
      <c r="AB1608" s="314" t="str">
        <f t="shared" si="101"/>
        <v/>
      </c>
    </row>
    <row r="1609" spans="1:28" s="170" customFormat="1" ht="20.25">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100"/>
        <v/>
      </c>
      <c r="T1609" s="155" t="str">
        <f ca="1">IF(B1609="","",IF(ISERROR(MATCH($J1609,SorP!$B$1:$B$6226,0)),"",INDIRECT("'SorP'!$A$"&amp;MATCH($S1609&amp;$J1609,SorP!C:C,0))))</f>
        <v/>
      </c>
      <c r="U1609" s="168"/>
      <c r="V1609" s="169" t="e">
        <f>IF(C1609="",NA(),MATCH($B1609&amp;$C1609,'Smelter Look-up'!$J:$J,0))</f>
        <v>#N/A</v>
      </c>
      <c r="X1609" s="170">
        <f t="shared" ca="1" si="99"/>
        <v>0</v>
      </c>
      <c r="AB1609" s="314" t="str">
        <f t="shared" si="101"/>
        <v/>
      </c>
    </row>
    <row r="1610" spans="1:28" s="170" customFormat="1" ht="20.25">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100"/>
        <v/>
      </c>
      <c r="T1610" s="155" t="str">
        <f ca="1">IF(B1610="","",IF(ISERROR(MATCH($J1610,SorP!$B$1:$B$6226,0)),"",INDIRECT("'SorP'!$A$"&amp;MATCH($S1610&amp;$J1610,SorP!C:C,0))))</f>
        <v/>
      </c>
      <c r="U1610" s="168"/>
      <c r="V1610" s="169" t="e">
        <f>IF(C1610="",NA(),MATCH($B1610&amp;$C1610,'Smelter Look-up'!$J:$J,0))</f>
        <v>#N/A</v>
      </c>
      <c r="X1610" s="170">
        <f t="shared" ca="1" si="99"/>
        <v>0</v>
      </c>
      <c r="AB1610" s="314" t="str">
        <f t="shared" si="101"/>
        <v/>
      </c>
    </row>
    <row r="1611" spans="1:28" s="170" customFormat="1" ht="20.25">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100"/>
        <v/>
      </c>
      <c r="T1611" s="155" t="str">
        <f ca="1">IF(B1611="","",IF(ISERROR(MATCH($J1611,SorP!$B$1:$B$6226,0)),"",INDIRECT("'SorP'!$A$"&amp;MATCH($S1611&amp;$J1611,SorP!C:C,0))))</f>
        <v/>
      </c>
      <c r="U1611" s="168"/>
      <c r="V1611" s="169" t="e">
        <f>IF(C1611="",NA(),MATCH($B1611&amp;$C1611,'Smelter Look-up'!$J:$J,0))</f>
        <v>#N/A</v>
      </c>
      <c r="X1611" s="170">
        <f t="shared" ca="1" si="99"/>
        <v>0</v>
      </c>
      <c r="AB1611" s="314" t="str">
        <f t="shared" si="101"/>
        <v/>
      </c>
    </row>
    <row r="1612" spans="1:28" s="170" customFormat="1" ht="20.25">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100"/>
        <v/>
      </c>
      <c r="T1612" s="155" t="str">
        <f ca="1">IF(B1612="","",IF(ISERROR(MATCH($J1612,SorP!$B$1:$B$6226,0)),"",INDIRECT("'SorP'!$A$"&amp;MATCH($S1612&amp;$J1612,SorP!C:C,0))))</f>
        <v/>
      </c>
      <c r="U1612" s="168"/>
      <c r="V1612" s="169" t="e">
        <f>IF(C1612="",NA(),MATCH($B1612&amp;$C1612,'Smelter Look-up'!$J:$J,0))</f>
        <v>#N/A</v>
      </c>
      <c r="X1612" s="170">
        <f t="shared" ca="1" si="99"/>
        <v>0</v>
      </c>
      <c r="AB1612" s="314" t="str">
        <f t="shared" si="101"/>
        <v/>
      </c>
    </row>
    <row r="1613" spans="1:28" s="170" customFormat="1" ht="20.25">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100"/>
        <v/>
      </c>
      <c r="T1613" s="155" t="str">
        <f ca="1">IF(B1613="","",IF(ISERROR(MATCH($J1613,SorP!$B$1:$B$6226,0)),"",INDIRECT("'SorP'!$A$"&amp;MATCH($S1613&amp;$J1613,SorP!C:C,0))))</f>
        <v/>
      </c>
      <c r="U1613" s="168"/>
      <c r="V1613" s="169" t="e">
        <f>IF(C1613="",NA(),MATCH($B1613&amp;$C1613,'Smelter Look-up'!$J:$J,0))</f>
        <v>#N/A</v>
      </c>
      <c r="X1613" s="170">
        <f t="shared" ca="1" si="99"/>
        <v>0</v>
      </c>
      <c r="AB1613" s="314" t="str">
        <f t="shared" si="101"/>
        <v/>
      </c>
    </row>
    <row r="1614" spans="1:28" s="170" customFormat="1" ht="20.25">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100"/>
        <v/>
      </c>
      <c r="T1614" s="155" t="str">
        <f ca="1">IF(B1614="","",IF(ISERROR(MATCH($J1614,SorP!$B$1:$B$6226,0)),"",INDIRECT("'SorP'!$A$"&amp;MATCH($S1614&amp;$J1614,SorP!C:C,0))))</f>
        <v/>
      </c>
      <c r="U1614" s="168"/>
      <c r="V1614" s="169" t="e">
        <f>IF(C1614="",NA(),MATCH($B1614&amp;$C1614,'Smelter Look-up'!$J:$J,0))</f>
        <v>#N/A</v>
      </c>
      <c r="X1614" s="170">
        <f t="shared" ca="1" si="99"/>
        <v>0</v>
      </c>
      <c r="AB1614" s="314" t="str">
        <f t="shared" si="101"/>
        <v/>
      </c>
    </row>
    <row r="1615" spans="1:28" s="170" customFormat="1" ht="20.25">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100"/>
        <v/>
      </c>
      <c r="T1615" s="155" t="str">
        <f ca="1">IF(B1615="","",IF(ISERROR(MATCH($J1615,SorP!$B$1:$B$6226,0)),"",INDIRECT("'SorP'!$A$"&amp;MATCH($S1615&amp;$J1615,SorP!C:C,0))))</f>
        <v/>
      </c>
      <c r="U1615" s="168"/>
      <c r="V1615" s="169" t="e">
        <f>IF(C1615="",NA(),MATCH($B1615&amp;$C1615,'Smelter Look-up'!$J:$J,0))</f>
        <v>#N/A</v>
      </c>
      <c r="X1615" s="170">
        <f t="shared" ca="1" si="99"/>
        <v>0</v>
      </c>
      <c r="AB1615" s="314" t="str">
        <f t="shared" si="101"/>
        <v/>
      </c>
    </row>
    <row r="1616" spans="1:28" s="170" customFormat="1" ht="20.25">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100"/>
        <v/>
      </c>
      <c r="T1616" s="155" t="str">
        <f ca="1">IF(B1616="","",IF(ISERROR(MATCH($J1616,SorP!$B$1:$B$6226,0)),"",INDIRECT("'SorP'!$A$"&amp;MATCH($S1616&amp;$J1616,SorP!C:C,0))))</f>
        <v/>
      </c>
      <c r="U1616" s="168"/>
      <c r="V1616" s="169" t="e">
        <f>IF(C1616="",NA(),MATCH($B1616&amp;$C1616,'Smelter Look-up'!$J:$J,0))</f>
        <v>#N/A</v>
      </c>
      <c r="X1616" s="170">
        <f t="shared" ca="1" si="99"/>
        <v>0</v>
      </c>
      <c r="AB1616" s="314" t="str">
        <f t="shared" si="101"/>
        <v/>
      </c>
    </row>
    <row r="1617" spans="1:28" s="170" customFormat="1" ht="20.25">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100"/>
        <v/>
      </c>
      <c r="T1617" s="155" t="str">
        <f ca="1">IF(B1617="","",IF(ISERROR(MATCH($J1617,SorP!$B$1:$B$6226,0)),"",INDIRECT("'SorP'!$A$"&amp;MATCH($S1617&amp;$J1617,SorP!C:C,0))))</f>
        <v/>
      </c>
      <c r="U1617" s="168"/>
      <c r="V1617" s="169" t="e">
        <f>IF(C1617="",NA(),MATCH($B1617&amp;$C1617,'Smelter Look-up'!$J:$J,0))</f>
        <v>#N/A</v>
      </c>
      <c r="X1617" s="170">
        <f t="shared" ca="1" si="99"/>
        <v>0</v>
      </c>
      <c r="AB1617" s="314" t="str">
        <f t="shared" si="101"/>
        <v/>
      </c>
    </row>
    <row r="1618" spans="1:28" s="170" customFormat="1" ht="20.25">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100"/>
        <v/>
      </c>
      <c r="T1618" s="155" t="str">
        <f ca="1">IF(B1618="","",IF(ISERROR(MATCH($J1618,SorP!$B$1:$B$6226,0)),"",INDIRECT("'SorP'!$A$"&amp;MATCH($S1618&amp;$J1618,SorP!C:C,0))))</f>
        <v/>
      </c>
      <c r="U1618" s="168"/>
      <c r="V1618" s="169" t="e">
        <f>IF(C1618="",NA(),MATCH($B1618&amp;$C1618,'Smelter Look-up'!$J:$J,0))</f>
        <v>#N/A</v>
      </c>
      <c r="X1618" s="170">
        <f t="shared" ca="1" si="99"/>
        <v>0</v>
      </c>
      <c r="AB1618" s="314" t="str">
        <f t="shared" si="101"/>
        <v/>
      </c>
    </row>
    <row r="1619" spans="1:28" s="170" customFormat="1" ht="20.25">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100"/>
        <v/>
      </c>
      <c r="T1619" s="155" t="str">
        <f ca="1">IF(B1619="","",IF(ISERROR(MATCH($J1619,SorP!$B$1:$B$6226,0)),"",INDIRECT("'SorP'!$A$"&amp;MATCH($S1619&amp;$J1619,SorP!C:C,0))))</f>
        <v/>
      </c>
      <c r="U1619" s="168"/>
      <c r="V1619" s="169" t="e">
        <f>IF(C1619="",NA(),MATCH($B1619&amp;$C1619,'Smelter Look-up'!$J:$J,0))</f>
        <v>#N/A</v>
      </c>
      <c r="X1619" s="170">
        <f t="shared" ca="1" si="99"/>
        <v>0</v>
      </c>
      <c r="AB1619" s="314" t="str">
        <f t="shared" si="101"/>
        <v/>
      </c>
    </row>
    <row r="1620" spans="1:28" s="170" customFormat="1" ht="20.25">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100"/>
        <v/>
      </c>
      <c r="T1620" s="155" t="str">
        <f ca="1">IF(B1620="","",IF(ISERROR(MATCH($J1620,SorP!$B$1:$B$6226,0)),"",INDIRECT("'SorP'!$A$"&amp;MATCH($S1620&amp;$J1620,SorP!C:C,0))))</f>
        <v/>
      </c>
      <c r="U1620" s="168"/>
      <c r="V1620" s="169" t="e">
        <f>IF(C1620="",NA(),MATCH($B1620&amp;$C1620,'Smelter Look-up'!$J:$J,0))</f>
        <v>#N/A</v>
      </c>
      <c r="X1620" s="170">
        <f t="shared" ca="1" si="99"/>
        <v>0</v>
      </c>
      <c r="AB1620" s="314" t="str">
        <f t="shared" si="101"/>
        <v/>
      </c>
    </row>
    <row r="1621" spans="1:28" s="170" customFormat="1" ht="20.25">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100"/>
        <v/>
      </c>
      <c r="T1621" s="155" t="str">
        <f ca="1">IF(B1621="","",IF(ISERROR(MATCH($J1621,SorP!$B$1:$B$6226,0)),"",INDIRECT("'SorP'!$A$"&amp;MATCH($S1621&amp;$J1621,SorP!C:C,0))))</f>
        <v/>
      </c>
      <c r="U1621" s="168"/>
      <c r="V1621" s="169" t="e">
        <f>IF(C1621="",NA(),MATCH($B1621&amp;$C1621,'Smelter Look-up'!$J:$J,0))</f>
        <v>#N/A</v>
      </c>
      <c r="X1621" s="170">
        <f t="shared" ca="1" si="99"/>
        <v>0</v>
      </c>
      <c r="AB1621" s="314" t="str">
        <f t="shared" si="101"/>
        <v/>
      </c>
    </row>
    <row r="1622" spans="1:28" s="170" customFormat="1" ht="20.25">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100"/>
        <v/>
      </c>
      <c r="T1622" s="155" t="str">
        <f ca="1">IF(B1622="","",IF(ISERROR(MATCH($J1622,SorP!$B$1:$B$6226,0)),"",INDIRECT("'SorP'!$A$"&amp;MATCH($S1622&amp;$J1622,SorP!C:C,0))))</f>
        <v/>
      </c>
      <c r="U1622" s="168"/>
      <c r="V1622" s="169" t="e">
        <f>IF(C1622="",NA(),MATCH($B1622&amp;$C1622,'Smelter Look-up'!$J:$J,0))</f>
        <v>#N/A</v>
      </c>
      <c r="X1622" s="170">
        <f t="shared" ca="1" si="99"/>
        <v>0</v>
      </c>
      <c r="AB1622" s="314" t="str">
        <f t="shared" si="101"/>
        <v/>
      </c>
    </row>
    <row r="1623" spans="1:28" s="170" customFormat="1" ht="20.25">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100"/>
        <v/>
      </c>
      <c r="T1623" s="155" t="str">
        <f ca="1">IF(B1623="","",IF(ISERROR(MATCH($J1623,SorP!$B$1:$B$6226,0)),"",INDIRECT("'SorP'!$A$"&amp;MATCH($S1623&amp;$J1623,SorP!C:C,0))))</f>
        <v/>
      </c>
      <c r="U1623" s="168"/>
      <c r="V1623" s="169" t="e">
        <f>IF(C1623="",NA(),MATCH($B1623&amp;$C1623,'Smelter Look-up'!$J:$J,0))</f>
        <v>#N/A</v>
      </c>
      <c r="X1623" s="170">
        <f t="shared" ca="1" si="99"/>
        <v>0</v>
      </c>
      <c r="AB1623" s="314" t="str">
        <f t="shared" si="101"/>
        <v/>
      </c>
    </row>
    <row r="1624" spans="1:28" s="170" customFormat="1" ht="20.25">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100"/>
        <v/>
      </c>
      <c r="T1624" s="155" t="str">
        <f ca="1">IF(B1624="","",IF(ISERROR(MATCH($J1624,SorP!$B$1:$B$6226,0)),"",INDIRECT("'SorP'!$A$"&amp;MATCH($S1624&amp;$J1624,SorP!C:C,0))))</f>
        <v/>
      </c>
      <c r="U1624" s="168"/>
      <c r="V1624" s="169" t="e">
        <f>IF(C1624="",NA(),MATCH($B1624&amp;$C1624,'Smelter Look-up'!$J:$J,0))</f>
        <v>#N/A</v>
      </c>
      <c r="X1624" s="170">
        <f t="shared" ca="1" si="99"/>
        <v>0</v>
      </c>
      <c r="AB1624" s="314" t="str">
        <f t="shared" si="101"/>
        <v/>
      </c>
    </row>
    <row r="1625" spans="1:28" s="170" customFormat="1" ht="20.25">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100"/>
        <v/>
      </c>
      <c r="T1625" s="155" t="str">
        <f ca="1">IF(B1625="","",IF(ISERROR(MATCH($J1625,SorP!$B$1:$B$6226,0)),"",INDIRECT("'SorP'!$A$"&amp;MATCH($S1625&amp;$J1625,SorP!C:C,0))))</f>
        <v/>
      </c>
      <c r="U1625" s="168"/>
      <c r="V1625" s="169" t="e">
        <f>IF(C1625="",NA(),MATCH($B1625&amp;$C1625,'Smelter Look-up'!$J:$J,0))</f>
        <v>#N/A</v>
      </c>
      <c r="X1625" s="170">
        <f t="shared" ca="1" si="99"/>
        <v>0</v>
      </c>
      <c r="AB1625" s="314" t="str">
        <f t="shared" si="101"/>
        <v/>
      </c>
    </row>
    <row r="1626" spans="1:28" s="170" customFormat="1" ht="20.25">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100"/>
        <v/>
      </c>
      <c r="T1626" s="155" t="str">
        <f ca="1">IF(B1626="","",IF(ISERROR(MATCH($J1626,SorP!$B$1:$B$6226,0)),"",INDIRECT("'SorP'!$A$"&amp;MATCH($S1626&amp;$J1626,SorP!C:C,0))))</f>
        <v/>
      </c>
      <c r="U1626" s="168"/>
      <c r="V1626" s="169" t="e">
        <f>IF(C1626="",NA(),MATCH($B1626&amp;$C1626,'Smelter Look-up'!$J:$J,0))</f>
        <v>#N/A</v>
      </c>
      <c r="X1626" s="170">
        <f t="shared" ca="1" si="99"/>
        <v>0</v>
      </c>
      <c r="AB1626" s="314" t="str">
        <f t="shared" si="101"/>
        <v/>
      </c>
    </row>
    <row r="1627" spans="1:28" s="170" customFormat="1" ht="20.25">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100"/>
        <v/>
      </c>
      <c r="T1627" s="155" t="str">
        <f ca="1">IF(B1627="","",IF(ISERROR(MATCH($J1627,SorP!$B$1:$B$6226,0)),"",INDIRECT("'SorP'!$A$"&amp;MATCH($S1627&amp;$J1627,SorP!C:C,0))))</f>
        <v/>
      </c>
      <c r="U1627" s="168"/>
      <c r="V1627" s="169" t="e">
        <f>IF(C1627="",NA(),MATCH($B1627&amp;$C1627,'Smelter Look-up'!$J:$J,0))</f>
        <v>#N/A</v>
      </c>
      <c r="X1627" s="170">
        <f t="shared" ca="1" si="99"/>
        <v>0</v>
      </c>
      <c r="AB1627" s="314" t="str">
        <f t="shared" si="101"/>
        <v/>
      </c>
    </row>
    <row r="1628" spans="1:28" s="170" customFormat="1" ht="20.25">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100"/>
        <v/>
      </c>
      <c r="T1628" s="155" t="str">
        <f ca="1">IF(B1628="","",IF(ISERROR(MATCH($J1628,SorP!$B$1:$B$6226,0)),"",INDIRECT("'SorP'!$A$"&amp;MATCH($S1628&amp;$J1628,SorP!C:C,0))))</f>
        <v/>
      </c>
      <c r="U1628" s="168"/>
      <c r="V1628" s="169" t="e">
        <f>IF(C1628="",NA(),MATCH($B1628&amp;$C1628,'Smelter Look-up'!$J:$J,0))</f>
        <v>#N/A</v>
      </c>
      <c r="X1628" s="170">
        <f t="shared" ca="1" si="99"/>
        <v>0</v>
      </c>
      <c r="AB1628" s="314" t="str">
        <f t="shared" si="101"/>
        <v/>
      </c>
    </row>
    <row r="1629" spans="1:28" s="170" customFormat="1" ht="20.25">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100"/>
        <v/>
      </c>
      <c r="T1629" s="155" t="str">
        <f ca="1">IF(B1629="","",IF(ISERROR(MATCH($J1629,SorP!$B$1:$B$6226,0)),"",INDIRECT("'SorP'!$A$"&amp;MATCH($S1629&amp;$J1629,SorP!C:C,0))))</f>
        <v/>
      </c>
      <c r="U1629" s="168"/>
      <c r="V1629" s="169" t="e">
        <f>IF(C1629="",NA(),MATCH($B1629&amp;$C1629,'Smelter Look-up'!$J:$J,0))</f>
        <v>#N/A</v>
      </c>
      <c r="X1629" s="170">
        <f t="shared" ca="1" si="99"/>
        <v>0</v>
      </c>
      <c r="AB1629" s="314" t="str">
        <f t="shared" si="101"/>
        <v/>
      </c>
    </row>
    <row r="1630" spans="1:28" s="170" customFormat="1" ht="20.25">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100"/>
        <v/>
      </c>
      <c r="T1630" s="155" t="str">
        <f ca="1">IF(B1630="","",IF(ISERROR(MATCH($J1630,SorP!$B$1:$B$6226,0)),"",INDIRECT("'SorP'!$A$"&amp;MATCH($S1630&amp;$J1630,SorP!C:C,0))))</f>
        <v/>
      </c>
      <c r="U1630" s="168"/>
      <c r="V1630" s="169" t="e">
        <f>IF(C1630="",NA(),MATCH($B1630&amp;$C1630,'Smelter Look-up'!$J:$J,0))</f>
        <v>#N/A</v>
      </c>
      <c r="X1630" s="170">
        <f t="shared" ca="1" si="99"/>
        <v>0</v>
      </c>
      <c r="AB1630" s="314" t="str">
        <f t="shared" si="101"/>
        <v/>
      </c>
    </row>
    <row r="1631" spans="1:28" s="170" customFormat="1" ht="20.25">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100"/>
        <v/>
      </c>
      <c r="T1631" s="155" t="str">
        <f ca="1">IF(B1631="","",IF(ISERROR(MATCH($J1631,SorP!$B$1:$B$6226,0)),"",INDIRECT("'SorP'!$A$"&amp;MATCH($S1631&amp;$J1631,SorP!C:C,0))))</f>
        <v/>
      </c>
      <c r="U1631" s="168"/>
      <c r="V1631" s="169" t="e">
        <f>IF(C1631="",NA(),MATCH($B1631&amp;$C1631,'Smelter Look-up'!$J:$J,0))</f>
        <v>#N/A</v>
      </c>
      <c r="X1631" s="170">
        <f t="shared" ca="1" si="99"/>
        <v>0</v>
      </c>
      <c r="AB1631" s="314" t="str">
        <f t="shared" si="101"/>
        <v/>
      </c>
    </row>
    <row r="1632" spans="1:28" s="170" customFormat="1" ht="20.25">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100"/>
        <v/>
      </c>
      <c r="T1632" s="155" t="str">
        <f ca="1">IF(B1632="","",IF(ISERROR(MATCH($J1632,SorP!$B$1:$B$6226,0)),"",INDIRECT("'SorP'!$A$"&amp;MATCH($S1632&amp;$J1632,SorP!C:C,0))))</f>
        <v/>
      </c>
      <c r="U1632" s="168"/>
      <c r="V1632" s="169" t="e">
        <f>IF(C1632="",NA(),MATCH($B1632&amp;$C1632,'Smelter Look-up'!$J:$J,0))</f>
        <v>#N/A</v>
      </c>
      <c r="X1632" s="170">
        <f t="shared" ca="1" si="99"/>
        <v>0</v>
      </c>
      <c r="AB1632" s="314" t="str">
        <f t="shared" si="101"/>
        <v/>
      </c>
    </row>
    <row r="1633" spans="1:28" s="170" customFormat="1" ht="20.25">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100"/>
        <v/>
      </c>
      <c r="T1633" s="155" t="str">
        <f ca="1">IF(B1633="","",IF(ISERROR(MATCH($J1633,SorP!$B$1:$B$6226,0)),"",INDIRECT("'SorP'!$A$"&amp;MATCH($S1633&amp;$J1633,SorP!C:C,0))))</f>
        <v/>
      </c>
      <c r="U1633" s="168"/>
      <c r="V1633" s="169" t="e">
        <f>IF(C1633="",NA(),MATCH($B1633&amp;$C1633,'Smelter Look-up'!$J:$J,0))</f>
        <v>#N/A</v>
      </c>
      <c r="X1633" s="170">
        <f t="shared" ca="1" si="99"/>
        <v>0</v>
      </c>
      <c r="AB1633" s="314" t="str">
        <f t="shared" si="101"/>
        <v/>
      </c>
    </row>
    <row r="1634" spans="1:28" s="170" customFormat="1" ht="20.25">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100"/>
        <v/>
      </c>
      <c r="T1634" s="155" t="str">
        <f ca="1">IF(B1634="","",IF(ISERROR(MATCH($J1634,SorP!$B$1:$B$6226,0)),"",INDIRECT("'SorP'!$A$"&amp;MATCH($S1634&amp;$J1634,SorP!C:C,0))))</f>
        <v/>
      </c>
      <c r="U1634" s="168"/>
      <c r="V1634" s="169" t="e">
        <f>IF(C1634="",NA(),MATCH($B1634&amp;$C1634,'Smelter Look-up'!$J:$J,0))</f>
        <v>#N/A</v>
      </c>
      <c r="X1634" s="170">
        <f t="shared" ca="1" si="99"/>
        <v>0</v>
      </c>
      <c r="AB1634" s="314" t="str">
        <f t="shared" si="101"/>
        <v/>
      </c>
    </row>
    <row r="1635" spans="1:28" s="170" customFormat="1" ht="20.25">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100"/>
        <v/>
      </c>
      <c r="T1635" s="155" t="str">
        <f ca="1">IF(B1635="","",IF(ISERROR(MATCH($J1635,SorP!$B$1:$B$6226,0)),"",INDIRECT("'SorP'!$A$"&amp;MATCH($S1635&amp;$J1635,SorP!C:C,0))))</f>
        <v/>
      </c>
      <c r="U1635" s="168"/>
      <c r="V1635" s="169" t="e">
        <f>IF(C1635="",NA(),MATCH($B1635&amp;$C1635,'Smelter Look-up'!$J:$J,0))</f>
        <v>#N/A</v>
      </c>
      <c r="X1635" s="170">
        <f t="shared" ca="1" si="99"/>
        <v>0</v>
      </c>
      <c r="AB1635" s="314" t="str">
        <f t="shared" si="101"/>
        <v/>
      </c>
    </row>
    <row r="1636" spans="1:28" s="170" customFormat="1" ht="20.25">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100"/>
        <v/>
      </c>
      <c r="T1636" s="155" t="str">
        <f ca="1">IF(B1636="","",IF(ISERROR(MATCH($J1636,SorP!$B$1:$B$6226,0)),"",INDIRECT("'SorP'!$A$"&amp;MATCH($S1636&amp;$J1636,SorP!C:C,0))))</f>
        <v/>
      </c>
      <c r="U1636" s="168"/>
      <c r="V1636" s="169" t="e">
        <f>IF(C1636="",NA(),MATCH($B1636&amp;$C1636,'Smelter Look-up'!$J:$J,0))</f>
        <v>#N/A</v>
      </c>
      <c r="X1636" s="170">
        <f t="shared" ca="1" si="99"/>
        <v>0</v>
      </c>
      <c r="AB1636" s="314" t="str">
        <f t="shared" si="101"/>
        <v/>
      </c>
    </row>
    <row r="1637" spans="1:28" s="170" customFormat="1" ht="20.25">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100"/>
        <v/>
      </c>
      <c r="T1637" s="155" t="str">
        <f ca="1">IF(B1637="","",IF(ISERROR(MATCH($J1637,SorP!$B$1:$B$6226,0)),"",INDIRECT("'SorP'!$A$"&amp;MATCH($S1637&amp;$J1637,SorP!C:C,0))))</f>
        <v/>
      </c>
      <c r="U1637" s="168"/>
      <c r="V1637" s="169" t="e">
        <f>IF(C1637="",NA(),MATCH($B1637&amp;$C1637,'Smelter Look-up'!$J:$J,0))</f>
        <v>#N/A</v>
      </c>
      <c r="X1637" s="170">
        <f t="shared" ca="1" si="99"/>
        <v>0</v>
      </c>
      <c r="AB1637" s="314" t="str">
        <f t="shared" si="101"/>
        <v/>
      </c>
    </row>
    <row r="1638" spans="1:28" s="170" customFormat="1" ht="20.25">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100"/>
        <v/>
      </c>
      <c r="T1638" s="155" t="str">
        <f ca="1">IF(B1638="","",IF(ISERROR(MATCH($J1638,SorP!$B$1:$B$6226,0)),"",INDIRECT("'SorP'!$A$"&amp;MATCH($S1638&amp;$J1638,SorP!C:C,0))))</f>
        <v/>
      </c>
      <c r="U1638" s="168"/>
      <c r="V1638" s="169" t="e">
        <f>IF(C1638="",NA(),MATCH($B1638&amp;$C1638,'Smelter Look-up'!$J:$J,0))</f>
        <v>#N/A</v>
      </c>
      <c r="X1638" s="170">
        <f t="shared" ca="1" si="99"/>
        <v>0</v>
      </c>
      <c r="AB1638" s="314" t="str">
        <f t="shared" si="101"/>
        <v/>
      </c>
    </row>
    <row r="1639" spans="1:28" s="170" customFormat="1" ht="20.25">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100"/>
        <v/>
      </c>
      <c r="T1639" s="155" t="str">
        <f ca="1">IF(B1639="","",IF(ISERROR(MATCH($J1639,SorP!$B$1:$B$6226,0)),"",INDIRECT("'SorP'!$A$"&amp;MATCH($S1639&amp;$J1639,SorP!C:C,0))))</f>
        <v/>
      </c>
      <c r="U1639" s="168"/>
      <c r="V1639" s="169" t="e">
        <f>IF(C1639="",NA(),MATCH($B1639&amp;$C1639,'Smelter Look-up'!$J:$J,0))</f>
        <v>#N/A</v>
      </c>
      <c r="X1639" s="170">
        <f t="shared" ca="1" si="99"/>
        <v>0</v>
      </c>
      <c r="AB1639" s="314" t="str">
        <f t="shared" si="101"/>
        <v/>
      </c>
    </row>
    <row r="1640" spans="1:28" s="170" customFormat="1" ht="20.25">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100"/>
        <v/>
      </c>
      <c r="T1640" s="155" t="str">
        <f ca="1">IF(B1640="","",IF(ISERROR(MATCH($J1640,SorP!$B$1:$B$6226,0)),"",INDIRECT("'SorP'!$A$"&amp;MATCH($S1640&amp;$J1640,SorP!C:C,0))))</f>
        <v/>
      </c>
      <c r="U1640" s="168"/>
      <c r="V1640" s="169" t="e">
        <f>IF(C1640="",NA(),MATCH($B1640&amp;$C1640,'Smelter Look-up'!$J:$J,0))</f>
        <v>#N/A</v>
      </c>
      <c r="X1640" s="170">
        <f t="shared" ca="1" si="99"/>
        <v>0</v>
      </c>
      <c r="AB1640" s="314" t="str">
        <f t="shared" si="101"/>
        <v/>
      </c>
    </row>
    <row r="1641" spans="1:28" s="170" customFormat="1" ht="20.25">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100"/>
        <v/>
      </c>
      <c r="T1641" s="155" t="str">
        <f ca="1">IF(B1641="","",IF(ISERROR(MATCH($J1641,SorP!$B$1:$B$6226,0)),"",INDIRECT("'SorP'!$A$"&amp;MATCH($S1641&amp;$J1641,SorP!C:C,0))))</f>
        <v/>
      </c>
      <c r="U1641" s="168"/>
      <c r="V1641" s="169" t="e">
        <f>IF(C1641="",NA(),MATCH($B1641&amp;$C1641,'Smelter Look-up'!$J:$J,0))</f>
        <v>#N/A</v>
      </c>
      <c r="X1641" s="170">
        <f t="shared" ca="1" si="99"/>
        <v>0</v>
      </c>
      <c r="AB1641" s="314" t="str">
        <f t="shared" si="101"/>
        <v/>
      </c>
    </row>
    <row r="1642" spans="1:28" s="170" customFormat="1" ht="20.25">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100"/>
        <v/>
      </c>
      <c r="T1642" s="155" t="str">
        <f ca="1">IF(B1642="","",IF(ISERROR(MATCH($J1642,SorP!$B$1:$B$6226,0)),"",INDIRECT("'SorP'!$A$"&amp;MATCH($S1642&amp;$J1642,SorP!C:C,0))))</f>
        <v/>
      </c>
      <c r="U1642" s="168"/>
      <c r="V1642" s="169" t="e">
        <f>IF(C1642="",NA(),MATCH($B1642&amp;$C1642,'Smelter Look-up'!$J:$J,0))</f>
        <v>#N/A</v>
      </c>
      <c r="X1642" s="170">
        <f t="shared" ca="1" si="99"/>
        <v>0</v>
      </c>
      <c r="AB1642" s="314" t="str">
        <f t="shared" si="101"/>
        <v/>
      </c>
    </row>
    <row r="1643" spans="1:28" s="170" customFormat="1" ht="20.25">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100"/>
        <v/>
      </c>
      <c r="T1643" s="155" t="str">
        <f ca="1">IF(B1643="","",IF(ISERROR(MATCH($J1643,SorP!$B$1:$B$6226,0)),"",INDIRECT("'SorP'!$A$"&amp;MATCH($S1643&amp;$J1643,SorP!C:C,0))))</f>
        <v/>
      </c>
      <c r="U1643" s="168"/>
      <c r="V1643" s="169" t="e">
        <f>IF(C1643="",NA(),MATCH($B1643&amp;$C1643,'Smelter Look-up'!$J:$J,0))</f>
        <v>#N/A</v>
      </c>
      <c r="X1643" s="170">
        <f t="shared" ca="1" si="99"/>
        <v>0</v>
      </c>
      <c r="AB1643" s="314" t="str">
        <f t="shared" si="101"/>
        <v/>
      </c>
    </row>
    <row r="1644" spans="1:28" s="170" customFormat="1" ht="20.25">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100"/>
        <v/>
      </c>
      <c r="T1644" s="155" t="str">
        <f ca="1">IF(B1644="","",IF(ISERROR(MATCH($J1644,SorP!$B$1:$B$6226,0)),"",INDIRECT("'SorP'!$A$"&amp;MATCH($S1644&amp;$J1644,SorP!C:C,0))))</f>
        <v/>
      </c>
      <c r="U1644" s="168"/>
      <c r="V1644" s="169" t="e">
        <f>IF(C1644="",NA(),MATCH($B1644&amp;$C1644,'Smelter Look-up'!$J:$J,0))</f>
        <v>#N/A</v>
      </c>
      <c r="X1644" s="170">
        <f t="shared" ca="1" si="99"/>
        <v>0</v>
      </c>
      <c r="AB1644" s="314" t="str">
        <f t="shared" si="101"/>
        <v/>
      </c>
    </row>
    <row r="1645" spans="1:28" s="170" customFormat="1" ht="20.25">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100"/>
        <v/>
      </c>
      <c r="T1645" s="155" t="str">
        <f ca="1">IF(B1645="","",IF(ISERROR(MATCH($J1645,SorP!$B$1:$B$6226,0)),"",INDIRECT("'SorP'!$A$"&amp;MATCH($S1645&amp;$J1645,SorP!C:C,0))))</f>
        <v/>
      </c>
      <c r="U1645" s="168"/>
      <c r="V1645" s="169" t="e">
        <f>IF(C1645="",NA(),MATCH($B1645&amp;$C1645,'Smelter Look-up'!$J:$J,0))</f>
        <v>#N/A</v>
      </c>
      <c r="X1645" s="170">
        <f t="shared" ca="1" si="99"/>
        <v>0</v>
      </c>
      <c r="AB1645" s="314" t="str">
        <f t="shared" si="101"/>
        <v/>
      </c>
    </row>
    <row r="1646" spans="1:28" s="170" customFormat="1" ht="20.25">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100"/>
        <v/>
      </c>
      <c r="T1646" s="155" t="str">
        <f ca="1">IF(B1646="","",IF(ISERROR(MATCH($J1646,SorP!$B$1:$B$6226,0)),"",INDIRECT("'SorP'!$A$"&amp;MATCH($S1646&amp;$J1646,SorP!C:C,0))))</f>
        <v/>
      </c>
      <c r="U1646" s="168"/>
      <c r="V1646" s="169" t="e">
        <f>IF(C1646="",NA(),MATCH($B1646&amp;$C1646,'Smelter Look-up'!$J:$J,0))</f>
        <v>#N/A</v>
      </c>
      <c r="X1646" s="170">
        <f t="shared" ca="1" si="99"/>
        <v>0</v>
      </c>
      <c r="AB1646" s="314" t="str">
        <f t="shared" si="101"/>
        <v/>
      </c>
    </row>
    <row r="1647" spans="1:28" s="170" customFormat="1" ht="20.25">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100"/>
        <v/>
      </c>
      <c r="T1647" s="155" t="str">
        <f ca="1">IF(B1647="","",IF(ISERROR(MATCH($J1647,SorP!$B$1:$B$6226,0)),"",INDIRECT("'SorP'!$A$"&amp;MATCH($S1647&amp;$J1647,SorP!C:C,0))))</f>
        <v/>
      </c>
      <c r="U1647" s="168"/>
      <c r="V1647" s="169" t="e">
        <f>IF(C1647="",NA(),MATCH($B1647&amp;$C1647,'Smelter Look-up'!$J:$J,0))</f>
        <v>#N/A</v>
      </c>
      <c r="X1647" s="170">
        <f t="shared" ca="1" si="99"/>
        <v>0</v>
      </c>
      <c r="AB1647" s="314" t="str">
        <f t="shared" si="101"/>
        <v/>
      </c>
    </row>
    <row r="1648" spans="1:28" s="170" customFormat="1" ht="20.25">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100"/>
        <v/>
      </c>
      <c r="T1648" s="155" t="str">
        <f ca="1">IF(B1648="","",IF(ISERROR(MATCH($J1648,SorP!$B$1:$B$6226,0)),"",INDIRECT("'SorP'!$A$"&amp;MATCH($S1648&amp;$J1648,SorP!C:C,0))))</f>
        <v/>
      </c>
      <c r="U1648" s="168"/>
      <c r="V1648" s="169" t="e">
        <f>IF(C1648="",NA(),MATCH($B1648&amp;$C1648,'Smelter Look-up'!$J:$J,0))</f>
        <v>#N/A</v>
      </c>
      <c r="X1648" s="170">
        <f t="shared" ca="1" si="99"/>
        <v>0</v>
      </c>
      <c r="AB1648" s="314" t="str">
        <f t="shared" si="101"/>
        <v/>
      </c>
    </row>
    <row r="1649" spans="1:28" s="170" customFormat="1" ht="20.25">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100"/>
        <v/>
      </c>
      <c r="T1649" s="155" t="str">
        <f ca="1">IF(B1649="","",IF(ISERROR(MATCH($J1649,SorP!$B$1:$B$6226,0)),"",INDIRECT("'SorP'!$A$"&amp;MATCH($S1649&amp;$J1649,SorP!C:C,0))))</f>
        <v/>
      </c>
      <c r="U1649" s="168"/>
      <c r="V1649" s="169" t="e">
        <f>IF(C1649="",NA(),MATCH($B1649&amp;$C1649,'Smelter Look-up'!$J:$J,0))</f>
        <v>#N/A</v>
      </c>
      <c r="X1649" s="170">
        <f t="shared" ca="1" si="99"/>
        <v>0</v>
      </c>
      <c r="AB1649" s="314" t="str">
        <f t="shared" si="101"/>
        <v/>
      </c>
    </row>
    <row r="1650" spans="1:28" s="170" customFormat="1" ht="20.25">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100"/>
        <v/>
      </c>
      <c r="T1650" s="155" t="str">
        <f ca="1">IF(B1650="","",IF(ISERROR(MATCH($J1650,SorP!$B$1:$B$6226,0)),"",INDIRECT("'SorP'!$A$"&amp;MATCH($S1650&amp;$J1650,SorP!C:C,0))))</f>
        <v/>
      </c>
      <c r="U1650" s="168"/>
      <c r="V1650" s="169" t="e">
        <f>IF(C1650="",NA(),MATCH($B1650&amp;$C1650,'Smelter Look-up'!$J:$J,0))</f>
        <v>#N/A</v>
      </c>
      <c r="X1650" s="170">
        <f t="shared" ca="1" si="99"/>
        <v>0</v>
      </c>
      <c r="AB1650" s="314" t="str">
        <f t="shared" si="101"/>
        <v/>
      </c>
    </row>
    <row r="1651" spans="1:28" s="170" customFormat="1" ht="20.25">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100"/>
        <v/>
      </c>
      <c r="T1651" s="155" t="str">
        <f ca="1">IF(B1651="","",IF(ISERROR(MATCH($J1651,SorP!$B$1:$B$6226,0)),"",INDIRECT("'SorP'!$A$"&amp;MATCH($S1651&amp;$J1651,SorP!C:C,0))))</f>
        <v/>
      </c>
      <c r="U1651" s="168"/>
      <c r="V1651" s="169" t="e">
        <f>IF(C1651="",NA(),MATCH($B1651&amp;$C1651,'Smelter Look-up'!$J:$J,0))</f>
        <v>#N/A</v>
      </c>
      <c r="X1651" s="170">
        <f t="shared" ca="1" si="99"/>
        <v>0</v>
      </c>
      <c r="AB1651" s="314" t="str">
        <f t="shared" si="101"/>
        <v/>
      </c>
    </row>
    <row r="1652" spans="1:28" s="170" customFormat="1" ht="20.25">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100"/>
        <v/>
      </c>
      <c r="T1652" s="155" t="str">
        <f ca="1">IF(B1652="","",IF(ISERROR(MATCH($J1652,SorP!$B$1:$B$6226,0)),"",INDIRECT("'SorP'!$A$"&amp;MATCH($S1652&amp;$J1652,SorP!C:C,0))))</f>
        <v/>
      </c>
      <c r="U1652" s="168"/>
      <c r="V1652" s="169" t="e">
        <f>IF(C1652="",NA(),MATCH($B1652&amp;$C1652,'Smelter Look-up'!$J:$J,0))</f>
        <v>#N/A</v>
      </c>
      <c r="X1652" s="170">
        <f t="shared" ca="1" si="99"/>
        <v>0</v>
      </c>
      <c r="AB1652" s="314" t="str">
        <f t="shared" si="101"/>
        <v/>
      </c>
    </row>
    <row r="1653" spans="1:28" s="170" customFormat="1" ht="20.25">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100"/>
        <v/>
      </c>
      <c r="T1653" s="155" t="str">
        <f ca="1">IF(B1653="","",IF(ISERROR(MATCH($J1653,SorP!$B$1:$B$6226,0)),"",INDIRECT("'SorP'!$A$"&amp;MATCH($S1653&amp;$J1653,SorP!C:C,0))))</f>
        <v/>
      </c>
      <c r="U1653" s="168"/>
      <c r="V1653" s="169" t="e">
        <f>IF(C1653="",NA(),MATCH($B1653&amp;$C1653,'Smelter Look-up'!$J:$J,0))</f>
        <v>#N/A</v>
      </c>
      <c r="X1653" s="170">
        <f t="shared" ca="1" si="99"/>
        <v>0</v>
      </c>
      <c r="AB1653" s="314" t="str">
        <f t="shared" si="101"/>
        <v/>
      </c>
    </row>
    <row r="1654" spans="1:28" s="170" customFormat="1" ht="20.25">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100"/>
        <v/>
      </c>
      <c r="T1654" s="155" t="str">
        <f ca="1">IF(B1654="","",IF(ISERROR(MATCH($J1654,SorP!$B$1:$B$6226,0)),"",INDIRECT("'SorP'!$A$"&amp;MATCH($S1654&amp;$J1654,SorP!C:C,0))))</f>
        <v/>
      </c>
      <c r="U1654" s="168"/>
      <c r="V1654" s="169" t="e">
        <f>IF(C1654="",NA(),MATCH($B1654&amp;$C1654,'Smelter Look-up'!$J:$J,0))</f>
        <v>#N/A</v>
      </c>
      <c r="X1654" s="170">
        <f t="shared" ca="1" si="99"/>
        <v>0</v>
      </c>
      <c r="AB1654" s="314" t="str">
        <f t="shared" si="101"/>
        <v/>
      </c>
    </row>
    <row r="1655" spans="1:28" s="170" customFormat="1" ht="20.25">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100"/>
        <v/>
      </c>
      <c r="T1655" s="155" t="str">
        <f ca="1">IF(B1655="","",IF(ISERROR(MATCH($J1655,SorP!$B$1:$B$6226,0)),"",INDIRECT("'SorP'!$A$"&amp;MATCH($S1655&amp;$J1655,SorP!C:C,0))))</f>
        <v/>
      </c>
      <c r="U1655" s="168"/>
      <c r="V1655" s="169" t="e">
        <f>IF(C1655="",NA(),MATCH($B1655&amp;$C1655,'Smelter Look-up'!$J:$J,0))</f>
        <v>#N/A</v>
      </c>
      <c r="X1655" s="170">
        <f t="shared" ca="1" si="99"/>
        <v>0</v>
      </c>
      <c r="AB1655" s="314" t="str">
        <f t="shared" si="101"/>
        <v/>
      </c>
    </row>
    <row r="1656" spans="1:28" s="170" customFormat="1" ht="20.25">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100"/>
        <v/>
      </c>
      <c r="T1656" s="155" t="str">
        <f ca="1">IF(B1656="","",IF(ISERROR(MATCH($J1656,SorP!$B$1:$B$6226,0)),"",INDIRECT("'SorP'!$A$"&amp;MATCH($S1656&amp;$J1656,SorP!C:C,0))))</f>
        <v/>
      </c>
      <c r="U1656" s="168"/>
      <c r="V1656" s="169" t="e">
        <f>IF(C1656="",NA(),MATCH($B1656&amp;$C1656,'Smelter Look-up'!$J:$J,0))</f>
        <v>#N/A</v>
      </c>
      <c r="X1656" s="170">
        <f t="shared" ca="1" si="99"/>
        <v>0</v>
      </c>
      <c r="AB1656" s="314" t="str">
        <f t="shared" si="101"/>
        <v/>
      </c>
    </row>
    <row r="1657" spans="1:28" s="170" customFormat="1" ht="20.25">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100"/>
        <v/>
      </c>
      <c r="T1657" s="155" t="str">
        <f ca="1">IF(B1657="","",IF(ISERROR(MATCH($J1657,SorP!$B$1:$B$6226,0)),"",INDIRECT("'SorP'!$A$"&amp;MATCH($S1657&amp;$J1657,SorP!C:C,0))))</f>
        <v/>
      </c>
      <c r="U1657" s="168"/>
      <c r="V1657" s="169" t="e">
        <f>IF(C1657="",NA(),MATCH($B1657&amp;$C1657,'Smelter Look-up'!$J:$J,0))</f>
        <v>#N/A</v>
      </c>
      <c r="X1657" s="170">
        <f t="shared" ca="1" si="99"/>
        <v>0</v>
      </c>
      <c r="AB1657" s="314" t="str">
        <f t="shared" si="101"/>
        <v/>
      </c>
    </row>
    <row r="1658" spans="1:28" s="170" customFormat="1" ht="20.25">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100"/>
        <v/>
      </c>
      <c r="T1658" s="155" t="str">
        <f ca="1">IF(B1658="","",IF(ISERROR(MATCH($J1658,SorP!$B$1:$B$6226,0)),"",INDIRECT("'SorP'!$A$"&amp;MATCH($S1658&amp;$J1658,SorP!C:C,0))))</f>
        <v/>
      </c>
      <c r="U1658" s="168"/>
      <c r="V1658" s="169" t="e">
        <f>IF(C1658="",NA(),MATCH($B1658&amp;$C1658,'Smelter Look-up'!$J:$J,0))</f>
        <v>#N/A</v>
      </c>
      <c r="X1658" s="170">
        <f t="shared" ca="1" si="99"/>
        <v>0</v>
      </c>
      <c r="AB1658" s="314" t="str">
        <f t="shared" si="101"/>
        <v/>
      </c>
    </row>
    <row r="1659" spans="1:28" s="170" customFormat="1" ht="20.25">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100"/>
        <v/>
      </c>
      <c r="T1659" s="155" t="str">
        <f ca="1">IF(B1659="","",IF(ISERROR(MATCH($J1659,SorP!$B$1:$B$6226,0)),"",INDIRECT("'SorP'!$A$"&amp;MATCH($S1659&amp;$J1659,SorP!C:C,0))))</f>
        <v/>
      </c>
      <c r="U1659" s="168"/>
      <c r="V1659" s="169" t="e">
        <f>IF(C1659="",NA(),MATCH($B1659&amp;$C1659,'Smelter Look-up'!$J:$J,0))</f>
        <v>#N/A</v>
      </c>
      <c r="X1659" s="170">
        <f t="shared" ref="X1659:X1722" ca="1" si="102">IF(AND(C1659="Smelter not listed",OR(LEN(D1659)=0,LEN(E1659)=0)),1,0)</f>
        <v>0</v>
      </c>
      <c r="AB1659" s="314" t="str">
        <f t="shared" si="101"/>
        <v/>
      </c>
    </row>
    <row r="1660" spans="1:28" s="170" customFormat="1" ht="20.25">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ref="S1660:S1723" ca="1" si="103">IF(B1660="","",IF(ISERROR(MATCH($E1660,CL,0)),"Unknown",INDIRECT("'C'!$A$"&amp;MATCH($E1660,CL,0)+1)))</f>
        <v/>
      </c>
      <c r="T1660" s="155" t="str">
        <f ca="1">IF(B1660="","",IF(ISERROR(MATCH($J1660,SorP!$B$1:$B$6226,0)),"",INDIRECT("'SorP'!$A$"&amp;MATCH($S1660&amp;$J1660,SorP!C:C,0))))</f>
        <v/>
      </c>
      <c r="U1660" s="168"/>
      <c r="V1660" s="169" t="e">
        <f>IF(C1660="",NA(),MATCH($B1660&amp;$C1660,'Smelter Look-up'!$J:$J,0))</f>
        <v>#N/A</v>
      </c>
      <c r="X1660" s="170">
        <f t="shared" ca="1" si="102"/>
        <v>0</v>
      </c>
      <c r="AB1660" s="314" t="str">
        <f t="shared" si="101"/>
        <v/>
      </c>
    </row>
    <row r="1661" spans="1:28" s="170" customFormat="1" ht="20.25">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103"/>
        <v/>
      </c>
      <c r="T1661" s="155" t="str">
        <f ca="1">IF(B1661="","",IF(ISERROR(MATCH($J1661,SorP!$B$1:$B$6226,0)),"",INDIRECT("'SorP'!$A$"&amp;MATCH($S1661&amp;$J1661,SorP!C:C,0))))</f>
        <v/>
      </c>
      <c r="U1661" s="168"/>
      <c r="V1661" s="169" t="e">
        <f>IF(C1661="",NA(),MATCH($B1661&amp;$C1661,'Smelter Look-up'!$J:$J,0))</f>
        <v>#N/A</v>
      </c>
      <c r="X1661" s="170">
        <f t="shared" ca="1" si="102"/>
        <v>0</v>
      </c>
      <c r="AB1661" s="314" t="str">
        <f t="shared" si="101"/>
        <v/>
      </c>
    </row>
    <row r="1662" spans="1:28" s="170" customFormat="1" ht="20.25">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103"/>
        <v/>
      </c>
      <c r="T1662" s="155" t="str">
        <f ca="1">IF(B1662="","",IF(ISERROR(MATCH($J1662,SorP!$B$1:$B$6226,0)),"",INDIRECT("'SorP'!$A$"&amp;MATCH($S1662&amp;$J1662,SorP!C:C,0))))</f>
        <v/>
      </c>
      <c r="U1662" s="168"/>
      <c r="V1662" s="169" t="e">
        <f>IF(C1662="",NA(),MATCH($B1662&amp;$C1662,'Smelter Look-up'!$J:$J,0))</f>
        <v>#N/A</v>
      </c>
      <c r="X1662" s="170">
        <f t="shared" ca="1" si="102"/>
        <v>0</v>
      </c>
      <c r="AB1662" s="314" t="str">
        <f t="shared" si="101"/>
        <v/>
      </c>
    </row>
    <row r="1663" spans="1:28" s="170" customFormat="1" ht="20.25">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103"/>
        <v/>
      </c>
      <c r="T1663" s="155" t="str">
        <f ca="1">IF(B1663="","",IF(ISERROR(MATCH($J1663,SorP!$B$1:$B$6226,0)),"",INDIRECT("'SorP'!$A$"&amp;MATCH($S1663&amp;$J1663,SorP!C:C,0))))</f>
        <v/>
      </c>
      <c r="U1663" s="168"/>
      <c r="V1663" s="169" t="e">
        <f>IF(C1663="",NA(),MATCH($B1663&amp;$C1663,'Smelter Look-up'!$J:$J,0))</f>
        <v>#N/A</v>
      </c>
      <c r="X1663" s="170">
        <f t="shared" ca="1" si="102"/>
        <v>0</v>
      </c>
      <c r="AB1663" s="314" t="str">
        <f t="shared" si="101"/>
        <v/>
      </c>
    </row>
    <row r="1664" spans="1:28" s="170" customFormat="1" ht="20.25">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ca="1" si="103"/>
        <v/>
      </c>
      <c r="T1664" s="155" t="str">
        <f ca="1">IF(B1664="","",IF(ISERROR(MATCH($J1664,SorP!$B$1:$B$6226,0)),"",INDIRECT("'SorP'!$A$"&amp;MATCH($S1664&amp;$J1664,SorP!C:C,0))))</f>
        <v/>
      </c>
      <c r="U1664" s="168"/>
      <c r="V1664" s="169" t="e">
        <f>IF(C1664="",NA(),MATCH($B1664&amp;$C1664,'Smelter Look-up'!$J:$J,0))</f>
        <v>#N/A</v>
      </c>
      <c r="X1664" s="170">
        <f t="shared" ca="1" si="102"/>
        <v>0</v>
      </c>
      <c r="AB1664" s="314" t="str">
        <f t="shared" si="101"/>
        <v/>
      </c>
    </row>
    <row r="1665" spans="1:28" s="170" customFormat="1" ht="20.25">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103"/>
        <v/>
      </c>
      <c r="T1665" s="155" t="str">
        <f ca="1">IF(B1665="","",IF(ISERROR(MATCH($J1665,SorP!$B$1:$B$6226,0)),"",INDIRECT("'SorP'!$A$"&amp;MATCH($S1665&amp;$J1665,SorP!C:C,0))))</f>
        <v/>
      </c>
      <c r="U1665" s="168"/>
      <c r="V1665" s="169" t="e">
        <f>IF(C1665="",NA(),MATCH($B1665&amp;$C1665,'Smelter Look-up'!$J:$J,0))</f>
        <v>#N/A</v>
      </c>
      <c r="X1665" s="170">
        <f t="shared" ca="1" si="102"/>
        <v>0</v>
      </c>
      <c r="AB1665" s="314" t="str">
        <f t="shared" si="101"/>
        <v/>
      </c>
    </row>
    <row r="1666" spans="1:28" s="170" customFormat="1" ht="20.25">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103"/>
        <v/>
      </c>
      <c r="T1666" s="155" t="str">
        <f ca="1">IF(B1666="","",IF(ISERROR(MATCH($J1666,SorP!$B$1:$B$6226,0)),"",INDIRECT("'SorP'!$A$"&amp;MATCH($S1666&amp;$J1666,SorP!C:C,0))))</f>
        <v/>
      </c>
      <c r="U1666" s="168"/>
      <c r="V1666" s="169" t="e">
        <f>IF(C1666="",NA(),MATCH($B1666&amp;$C1666,'Smelter Look-up'!$J:$J,0))</f>
        <v>#N/A</v>
      </c>
      <c r="X1666" s="170">
        <f t="shared" ca="1" si="102"/>
        <v>0</v>
      </c>
      <c r="AB1666" s="314" t="str">
        <f t="shared" ref="AB1666:AB1729" si="104">IF(C1666="","",B1666)</f>
        <v/>
      </c>
    </row>
    <row r="1667" spans="1:28" s="170" customFormat="1" ht="20.25">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103"/>
        <v/>
      </c>
      <c r="T1667" s="155" t="str">
        <f ca="1">IF(B1667="","",IF(ISERROR(MATCH($J1667,SorP!$B$1:$B$6226,0)),"",INDIRECT("'SorP'!$A$"&amp;MATCH($S1667&amp;$J1667,SorP!C:C,0))))</f>
        <v/>
      </c>
      <c r="U1667" s="168"/>
      <c r="V1667" s="169" t="e">
        <f>IF(C1667="",NA(),MATCH($B1667&amp;$C1667,'Smelter Look-up'!$J:$J,0))</f>
        <v>#N/A</v>
      </c>
      <c r="X1667" s="170">
        <f t="shared" ca="1" si="102"/>
        <v>0</v>
      </c>
      <c r="AB1667" s="314" t="str">
        <f t="shared" si="104"/>
        <v/>
      </c>
    </row>
    <row r="1668" spans="1:28" s="170" customFormat="1" ht="20.25">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103"/>
        <v/>
      </c>
      <c r="T1668" s="155" t="str">
        <f ca="1">IF(B1668="","",IF(ISERROR(MATCH($J1668,SorP!$B$1:$B$6226,0)),"",INDIRECT("'SorP'!$A$"&amp;MATCH($S1668&amp;$J1668,SorP!C:C,0))))</f>
        <v/>
      </c>
      <c r="U1668" s="168"/>
      <c r="V1668" s="169" t="e">
        <f>IF(C1668="",NA(),MATCH($B1668&amp;$C1668,'Smelter Look-up'!$J:$J,0))</f>
        <v>#N/A</v>
      </c>
      <c r="X1668" s="170">
        <f t="shared" ca="1" si="102"/>
        <v>0</v>
      </c>
      <c r="AB1668" s="314" t="str">
        <f t="shared" si="104"/>
        <v/>
      </c>
    </row>
    <row r="1669" spans="1:28" s="170" customFormat="1" ht="20.25">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103"/>
        <v/>
      </c>
      <c r="T1669" s="155" t="str">
        <f ca="1">IF(B1669="","",IF(ISERROR(MATCH($J1669,SorP!$B$1:$B$6226,0)),"",INDIRECT("'SorP'!$A$"&amp;MATCH($S1669&amp;$J1669,SorP!C:C,0))))</f>
        <v/>
      </c>
      <c r="U1669" s="168"/>
      <c r="V1669" s="169" t="e">
        <f>IF(C1669="",NA(),MATCH($B1669&amp;$C1669,'Smelter Look-up'!$J:$J,0))</f>
        <v>#N/A</v>
      </c>
      <c r="X1669" s="170">
        <f t="shared" ca="1" si="102"/>
        <v>0</v>
      </c>
      <c r="AB1669" s="314" t="str">
        <f t="shared" si="104"/>
        <v/>
      </c>
    </row>
    <row r="1670" spans="1:28" s="170" customFormat="1" ht="20.25">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103"/>
        <v/>
      </c>
      <c r="T1670" s="155" t="str">
        <f ca="1">IF(B1670="","",IF(ISERROR(MATCH($J1670,SorP!$B$1:$B$6226,0)),"",INDIRECT("'SorP'!$A$"&amp;MATCH($S1670&amp;$J1670,SorP!C:C,0))))</f>
        <v/>
      </c>
      <c r="U1670" s="168"/>
      <c r="V1670" s="169" t="e">
        <f>IF(C1670="",NA(),MATCH($B1670&amp;$C1670,'Smelter Look-up'!$J:$J,0))</f>
        <v>#N/A</v>
      </c>
      <c r="X1670" s="170">
        <f t="shared" ca="1" si="102"/>
        <v>0</v>
      </c>
      <c r="AB1670" s="314" t="str">
        <f t="shared" si="104"/>
        <v/>
      </c>
    </row>
    <row r="1671" spans="1:28" s="170" customFormat="1" ht="20.25">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103"/>
        <v/>
      </c>
      <c r="T1671" s="155" t="str">
        <f ca="1">IF(B1671="","",IF(ISERROR(MATCH($J1671,SorP!$B$1:$B$6226,0)),"",INDIRECT("'SorP'!$A$"&amp;MATCH($S1671&amp;$J1671,SorP!C:C,0))))</f>
        <v/>
      </c>
      <c r="U1671" s="168"/>
      <c r="V1671" s="169" t="e">
        <f>IF(C1671="",NA(),MATCH($B1671&amp;$C1671,'Smelter Look-up'!$J:$J,0))</f>
        <v>#N/A</v>
      </c>
      <c r="X1671" s="170">
        <f t="shared" ca="1" si="102"/>
        <v>0</v>
      </c>
      <c r="AB1671" s="314" t="str">
        <f t="shared" si="104"/>
        <v/>
      </c>
    </row>
    <row r="1672" spans="1:28" s="170" customFormat="1" ht="20.25">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103"/>
        <v/>
      </c>
      <c r="T1672" s="155" t="str">
        <f ca="1">IF(B1672="","",IF(ISERROR(MATCH($J1672,SorP!$B$1:$B$6226,0)),"",INDIRECT("'SorP'!$A$"&amp;MATCH($S1672&amp;$J1672,SorP!C:C,0))))</f>
        <v/>
      </c>
      <c r="U1672" s="168"/>
      <c r="V1672" s="169" t="e">
        <f>IF(C1672="",NA(),MATCH($B1672&amp;$C1672,'Smelter Look-up'!$J:$J,0))</f>
        <v>#N/A</v>
      </c>
      <c r="X1672" s="170">
        <f t="shared" ca="1" si="102"/>
        <v>0</v>
      </c>
      <c r="AB1672" s="314" t="str">
        <f t="shared" si="104"/>
        <v/>
      </c>
    </row>
    <row r="1673" spans="1:28" s="170" customFormat="1" ht="20.25">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103"/>
        <v/>
      </c>
      <c r="T1673" s="155" t="str">
        <f ca="1">IF(B1673="","",IF(ISERROR(MATCH($J1673,SorP!$B$1:$B$6226,0)),"",INDIRECT("'SorP'!$A$"&amp;MATCH($S1673&amp;$J1673,SorP!C:C,0))))</f>
        <v/>
      </c>
      <c r="U1673" s="168"/>
      <c r="V1673" s="169" t="e">
        <f>IF(C1673="",NA(),MATCH($B1673&amp;$C1673,'Smelter Look-up'!$J:$J,0))</f>
        <v>#N/A</v>
      </c>
      <c r="X1673" s="170">
        <f t="shared" ca="1" si="102"/>
        <v>0</v>
      </c>
      <c r="AB1673" s="314" t="str">
        <f t="shared" si="104"/>
        <v/>
      </c>
    </row>
    <row r="1674" spans="1:28" s="170" customFormat="1" ht="20.25">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103"/>
        <v/>
      </c>
      <c r="T1674" s="155" t="str">
        <f ca="1">IF(B1674="","",IF(ISERROR(MATCH($J1674,SorP!$B$1:$B$6226,0)),"",INDIRECT("'SorP'!$A$"&amp;MATCH($S1674&amp;$J1674,SorP!C:C,0))))</f>
        <v/>
      </c>
      <c r="U1674" s="168"/>
      <c r="V1674" s="169" t="e">
        <f>IF(C1674="",NA(),MATCH($B1674&amp;$C1674,'Smelter Look-up'!$J:$J,0))</f>
        <v>#N/A</v>
      </c>
      <c r="X1674" s="170">
        <f t="shared" ca="1" si="102"/>
        <v>0</v>
      </c>
      <c r="AB1674" s="314" t="str">
        <f t="shared" si="104"/>
        <v/>
      </c>
    </row>
    <row r="1675" spans="1:28" s="170" customFormat="1" ht="20.25">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103"/>
        <v/>
      </c>
      <c r="T1675" s="155" t="str">
        <f ca="1">IF(B1675="","",IF(ISERROR(MATCH($J1675,SorP!$B$1:$B$6226,0)),"",INDIRECT("'SorP'!$A$"&amp;MATCH($S1675&amp;$J1675,SorP!C:C,0))))</f>
        <v/>
      </c>
      <c r="U1675" s="168"/>
      <c r="V1675" s="169" t="e">
        <f>IF(C1675="",NA(),MATCH($B1675&amp;$C1675,'Smelter Look-up'!$J:$J,0))</f>
        <v>#N/A</v>
      </c>
      <c r="X1675" s="170">
        <f t="shared" ca="1" si="102"/>
        <v>0</v>
      </c>
      <c r="AB1675" s="314" t="str">
        <f t="shared" si="104"/>
        <v/>
      </c>
    </row>
    <row r="1676" spans="1:28" s="170" customFormat="1" ht="20.25">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103"/>
        <v/>
      </c>
      <c r="T1676" s="155" t="str">
        <f ca="1">IF(B1676="","",IF(ISERROR(MATCH($J1676,SorP!$B$1:$B$6226,0)),"",INDIRECT("'SorP'!$A$"&amp;MATCH($S1676&amp;$J1676,SorP!C:C,0))))</f>
        <v/>
      </c>
      <c r="U1676" s="168"/>
      <c r="V1676" s="169" t="e">
        <f>IF(C1676="",NA(),MATCH($B1676&amp;$C1676,'Smelter Look-up'!$J:$J,0))</f>
        <v>#N/A</v>
      </c>
      <c r="X1676" s="170">
        <f t="shared" ca="1" si="102"/>
        <v>0</v>
      </c>
      <c r="AB1676" s="314" t="str">
        <f t="shared" si="104"/>
        <v/>
      </c>
    </row>
    <row r="1677" spans="1:28" s="170" customFormat="1" ht="20.25">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103"/>
        <v/>
      </c>
      <c r="T1677" s="155" t="str">
        <f ca="1">IF(B1677="","",IF(ISERROR(MATCH($J1677,SorP!$B$1:$B$6226,0)),"",INDIRECT("'SorP'!$A$"&amp;MATCH($S1677&amp;$J1677,SorP!C:C,0))))</f>
        <v/>
      </c>
      <c r="U1677" s="168"/>
      <c r="V1677" s="169" t="e">
        <f>IF(C1677="",NA(),MATCH($B1677&amp;$C1677,'Smelter Look-up'!$J:$J,0))</f>
        <v>#N/A</v>
      </c>
      <c r="X1677" s="170">
        <f t="shared" ca="1" si="102"/>
        <v>0</v>
      </c>
      <c r="AB1677" s="314" t="str">
        <f t="shared" si="104"/>
        <v/>
      </c>
    </row>
    <row r="1678" spans="1:28" s="170" customFormat="1" ht="20.25">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103"/>
        <v/>
      </c>
      <c r="T1678" s="155" t="str">
        <f ca="1">IF(B1678="","",IF(ISERROR(MATCH($J1678,SorP!$B$1:$B$6226,0)),"",INDIRECT("'SorP'!$A$"&amp;MATCH($S1678&amp;$J1678,SorP!C:C,0))))</f>
        <v/>
      </c>
      <c r="U1678" s="168"/>
      <c r="V1678" s="169" t="e">
        <f>IF(C1678="",NA(),MATCH($B1678&amp;$C1678,'Smelter Look-up'!$J:$J,0))</f>
        <v>#N/A</v>
      </c>
      <c r="X1678" s="170">
        <f t="shared" ca="1" si="102"/>
        <v>0</v>
      </c>
      <c r="AB1678" s="314" t="str">
        <f t="shared" si="104"/>
        <v/>
      </c>
    </row>
    <row r="1679" spans="1:28" s="170" customFormat="1" ht="20.25">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103"/>
        <v/>
      </c>
      <c r="T1679" s="155" t="str">
        <f ca="1">IF(B1679="","",IF(ISERROR(MATCH($J1679,SorP!$B$1:$B$6226,0)),"",INDIRECT("'SorP'!$A$"&amp;MATCH($S1679&amp;$J1679,SorP!C:C,0))))</f>
        <v/>
      </c>
      <c r="U1679" s="168"/>
      <c r="V1679" s="169" t="e">
        <f>IF(C1679="",NA(),MATCH($B1679&amp;$C1679,'Smelter Look-up'!$J:$J,0))</f>
        <v>#N/A</v>
      </c>
      <c r="X1679" s="170">
        <f t="shared" ca="1" si="102"/>
        <v>0</v>
      </c>
      <c r="AB1679" s="314" t="str">
        <f t="shared" si="104"/>
        <v/>
      </c>
    </row>
    <row r="1680" spans="1:28" s="170" customFormat="1" ht="20.25">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103"/>
        <v/>
      </c>
      <c r="T1680" s="155" t="str">
        <f ca="1">IF(B1680="","",IF(ISERROR(MATCH($J1680,SorP!$B$1:$B$6226,0)),"",INDIRECT("'SorP'!$A$"&amp;MATCH($S1680&amp;$J1680,SorP!C:C,0))))</f>
        <v/>
      </c>
      <c r="U1680" s="168"/>
      <c r="V1680" s="169" t="e">
        <f>IF(C1680="",NA(),MATCH($B1680&amp;$C1680,'Smelter Look-up'!$J:$J,0))</f>
        <v>#N/A</v>
      </c>
      <c r="X1680" s="170">
        <f t="shared" ca="1" si="102"/>
        <v>0</v>
      </c>
      <c r="AB1680" s="314" t="str">
        <f t="shared" si="104"/>
        <v/>
      </c>
    </row>
    <row r="1681" spans="1:28" s="170" customFormat="1" ht="20.25">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103"/>
        <v/>
      </c>
      <c r="T1681" s="155" t="str">
        <f ca="1">IF(B1681="","",IF(ISERROR(MATCH($J1681,SorP!$B$1:$B$6226,0)),"",INDIRECT("'SorP'!$A$"&amp;MATCH($S1681&amp;$J1681,SorP!C:C,0))))</f>
        <v/>
      </c>
      <c r="U1681" s="168"/>
      <c r="V1681" s="169" t="e">
        <f>IF(C1681="",NA(),MATCH($B1681&amp;$C1681,'Smelter Look-up'!$J:$J,0))</f>
        <v>#N/A</v>
      </c>
      <c r="X1681" s="170">
        <f t="shared" ca="1" si="102"/>
        <v>0</v>
      </c>
      <c r="AB1681" s="314" t="str">
        <f t="shared" si="104"/>
        <v/>
      </c>
    </row>
    <row r="1682" spans="1:28" s="170" customFormat="1" ht="20.25">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103"/>
        <v/>
      </c>
      <c r="T1682" s="155" t="str">
        <f ca="1">IF(B1682="","",IF(ISERROR(MATCH($J1682,SorP!$B$1:$B$6226,0)),"",INDIRECT("'SorP'!$A$"&amp;MATCH($S1682&amp;$J1682,SorP!C:C,0))))</f>
        <v/>
      </c>
      <c r="U1682" s="168"/>
      <c r="V1682" s="169" t="e">
        <f>IF(C1682="",NA(),MATCH($B1682&amp;$C1682,'Smelter Look-up'!$J:$J,0))</f>
        <v>#N/A</v>
      </c>
      <c r="X1682" s="170">
        <f t="shared" ca="1" si="102"/>
        <v>0</v>
      </c>
      <c r="AB1682" s="314" t="str">
        <f t="shared" si="104"/>
        <v/>
      </c>
    </row>
    <row r="1683" spans="1:28" s="170" customFormat="1" ht="20.25">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103"/>
        <v/>
      </c>
      <c r="T1683" s="155" t="str">
        <f ca="1">IF(B1683="","",IF(ISERROR(MATCH($J1683,SorP!$B$1:$B$6226,0)),"",INDIRECT("'SorP'!$A$"&amp;MATCH($S1683&amp;$J1683,SorP!C:C,0))))</f>
        <v/>
      </c>
      <c r="U1683" s="168"/>
      <c r="V1683" s="169" t="e">
        <f>IF(C1683="",NA(),MATCH($B1683&amp;$C1683,'Smelter Look-up'!$J:$J,0))</f>
        <v>#N/A</v>
      </c>
      <c r="X1683" s="170">
        <f t="shared" ca="1" si="102"/>
        <v>0</v>
      </c>
      <c r="AB1683" s="314" t="str">
        <f t="shared" si="104"/>
        <v/>
      </c>
    </row>
    <row r="1684" spans="1:28" s="170" customFormat="1" ht="20.25">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103"/>
        <v/>
      </c>
      <c r="T1684" s="155" t="str">
        <f ca="1">IF(B1684="","",IF(ISERROR(MATCH($J1684,SorP!$B$1:$B$6226,0)),"",INDIRECT("'SorP'!$A$"&amp;MATCH($S1684&amp;$J1684,SorP!C:C,0))))</f>
        <v/>
      </c>
      <c r="U1684" s="168"/>
      <c r="V1684" s="169" t="e">
        <f>IF(C1684="",NA(),MATCH($B1684&amp;$C1684,'Smelter Look-up'!$J:$J,0))</f>
        <v>#N/A</v>
      </c>
      <c r="X1684" s="170">
        <f t="shared" ca="1" si="102"/>
        <v>0</v>
      </c>
      <c r="AB1684" s="314" t="str">
        <f t="shared" si="104"/>
        <v/>
      </c>
    </row>
    <row r="1685" spans="1:28" s="170" customFormat="1" ht="20.25">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103"/>
        <v/>
      </c>
      <c r="T1685" s="155" t="str">
        <f ca="1">IF(B1685="","",IF(ISERROR(MATCH($J1685,SorP!$B$1:$B$6226,0)),"",INDIRECT("'SorP'!$A$"&amp;MATCH($S1685&amp;$J1685,SorP!C:C,0))))</f>
        <v/>
      </c>
      <c r="U1685" s="168"/>
      <c r="V1685" s="169" t="e">
        <f>IF(C1685="",NA(),MATCH($B1685&amp;$C1685,'Smelter Look-up'!$J:$J,0))</f>
        <v>#N/A</v>
      </c>
      <c r="X1685" s="170">
        <f t="shared" ca="1" si="102"/>
        <v>0</v>
      </c>
      <c r="AB1685" s="314" t="str">
        <f t="shared" si="104"/>
        <v/>
      </c>
    </row>
    <row r="1686" spans="1:28" s="170" customFormat="1" ht="20.25">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103"/>
        <v/>
      </c>
      <c r="T1686" s="155" t="str">
        <f ca="1">IF(B1686="","",IF(ISERROR(MATCH($J1686,SorP!$B$1:$B$6226,0)),"",INDIRECT("'SorP'!$A$"&amp;MATCH($S1686&amp;$J1686,SorP!C:C,0))))</f>
        <v/>
      </c>
      <c r="U1686" s="168"/>
      <c r="V1686" s="169" t="e">
        <f>IF(C1686="",NA(),MATCH($B1686&amp;$C1686,'Smelter Look-up'!$J:$J,0))</f>
        <v>#N/A</v>
      </c>
      <c r="X1686" s="170">
        <f t="shared" ca="1" si="102"/>
        <v>0</v>
      </c>
      <c r="AB1686" s="314" t="str">
        <f t="shared" si="104"/>
        <v/>
      </c>
    </row>
    <row r="1687" spans="1:28" s="170" customFormat="1" ht="20.25">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103"/>
        <v/>
      </c>
      <c r="T1687" s="155" t="str">
        <f ca="1">IF(B1687="","",IF(ISERROR(MATCH($J1687,SorP!$B$1:$B$6226,0)),"",INDIRECT("'SorP'!$A$"&amp;MATCH($S1687&amp;$J1687,SorP!C:C,0))))</f>
        <v/>
      </c>
      <c r="U1687" s="168"/>
      <c r="V1687" s="169" t="e">
        <f>IF(C1687="",NA(),MATCH($B1687&amp;$C1687,'Smelter Look-up'!$J:$J,0))</f>
        <v>#N/A</v>
      </c>
      <c r="X1687" s="170">
        <f t="shared" ca="1" si="102"/>
        <v>0</v>
      </c>
      <c r="AB1687" s="314" t="str">
        <f t="shared" si="104"/>
        <v/>
      </c>
    </row>
    <row r="1688" spans="1:28" s="170" customFormat="1" ht="20.25">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103"/>
        <v/>
      </c>
      <c r="T1688" s="155" t="str">
        <f ca="1">IF(B1688="","",IF(ISERROR(MATCH($J1688,SorP!$B$1:$B$6226,0)),"",INDIRECT("'SorP'!$A$"&amp;MATCH($S1688&amp;$J1688,SorP!C:C,0))))</f>
        <v/>
      </c>
      <c r="U1688" s="168"/>
      <c r="V1688" s="169" t="e">
        <f>IF(C1688="",NA(),MATCH($B1688&amp;$C1688,'Smelter Look-up'!$J:$J,0))</f>
        <v>#N/A</v>
      </c>
      <c r="X1688" s="170">
        <f t="shared" ca="1" si="102"/>
        <v>0</v>
      </c>
      <c r="AB1688" s="314" t="str">
        <f t="shared" si="104"/>
        <v/>
      </c>
    </row>
    <row r="1689" spans="1:28" s="170" customFormat="1" ht="20.25">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103"/>
        <v/>
      </c>
      <c r="T1689" s="155" t="str">
        <f ca="1">IF(B1689="","",IF(ISERROR(MATCH($J1689,SorP!$B$1:$B$6226,0)),"",INDIRECT("'SorP'!$A$"&amp;MATCH($S1689&amp;$J1689,SorP!C:C,0))))</f>
        <v/>
      </c>
      <c r="U1689" s="168"/>
      <c r="V1689" s="169" t="e">
        <f>IF(C1689="",NA(),MATCH($B1689&amp;$C1689,'Smelter Look-up'!$J:$J,0))</f>
        <v>#N/A</v>
      </c>
      <c r="X1689" s="170">
        <f t="shared" ca="1" si="102"/>
        <v>0</v>
      </c>
      <c r="AB1689" s="314" t="str">
        <f t="shared" si="104"/>
        <v/>
      </c>
    </row>
    <row r="1690" spans="1:28" s="170" customFormat="1" ht="20.25">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103"/>
        <v/>
      </c>
      <c r="T1690" s="155" t="str">
        <f ca="1">IF(B1690="","",IF(ISERROR(MATCH($J1690,SorP!$B$1:$B$6226,0)),"",INDIRECT("'SorP'!$A$"&amp;MATCH($S1690&amp;$J1690,SorP!C:C,0))))</f>
        <v/>
      </c>
      <c r="U1690" s="168"/>
      <c r="V1690" s="169" t="e">
        <f>IF(C1690="",NA(),MATCH($B1690&amp;$C1690,'Smelter Look-up'!$J:$J,0))</f>
        <v>#N/A</v>
      </c>
      <c r="X1690" s="170">
        <f t="shared" ca="1" si="102"/>
        <v>0</v>
      </c>
      <c r="AB1690" s="314" t="str">
        <f t="shared" si="104"/>
        <v/>
      </c>
    </row>
    <row r="1691" spans="1:28" s="170" customFormat="1" ht="20.25">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103"/>
        <v/>
      </c>
      <c r="T1691" s="155" t="str">
        <f ca="1">IF(B1691="","",IF(ISERROR(MATCH($J1691,SorP!$B$1:$B$6226,0)),"",INDIRECT("'SorP'!$A$"&amp;MATCH($S1691&amp;$J1691,SorP!C:C,0))))</f>
        <v/>
      </c>
      <c r="U1691" s="168"/>
      <c r="V1691" s="169" t="e">
        <f>IF(C1691="",NA(),MATCH($B1691&amp;$C1691,'Smelter Look-up'!$J:$J,0))</f>
        <v>#N/A</v>
      </c>
      <c r="X1691" s="170">
        <f t="shared" ca="1" si="102"/>
        <v>0</v>
      </c>
      <c r="AB1691" s="314" t="str">
        <f t="shared" si="104"/>
        <v/>
      </c>
    </row>
    <row r="1692" spans="1:28" s="170" customFormat="1" ht="20.25">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103"/>
        <v/>
      </c>
      <c r="T1692" s="155" t="str">
        <f ca="1">IF(B1692="","",IF(ISERROR(MATCH($J1692,SorP!$B$1:$B$6226,0)),"",INDIRECT("'SorP'!$A$"&amp;MATCH($S1692&amp;$J1692,SorP!C:C,0))))</f>
        <v/>
      </c>
      <c r="U1692" s="168"/>
      <c r="V1692" s="169" t="e">
        <f>IF(C1692="",NA(),MATCH($B1692&amp;$C1692,'Smelter Look-up'!$J:$J,0))</f>
        <v>#N/A</v>
      </c>
      <c r="X1692" s="170">
        <f t="shared" ca="1" si="102"/>
        <v>0</v>
      </c>
      <c r="AB1692" s="314" t="str">
        <f t="shared" si="104"/>
        <v/>
      </c>
    </row>
    <row r="1693" spans="1:28" s="170" customFormat="1" ht="20.25">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103"/>
        <v/>
      </c>
      <c r="T1693" s="155" t="str">
        <f ca="1">IF(B1693="","",IF(ISERROR(MATCH($J1693,SorP!$B$1:$B$6226,0)),"",INDIRECT("'SorP'!$A$"&amp;MATCH($S1693&amp;$J1693,SorP!C:C,0))))</f>
        <v/>
      </c>
      <c r="U1693" s="168"/>
      <c r="V1693" s="169" t="e">
        <f>IF(C1693="",NA(),MATCH($B1693&amp;$C1693,'Smelter Look-up'!$J:$J,0))</f>
        <v>#N/A</v>
      </c>
      <c r="X1693" s="170">
        <f t="shared" ca="1" si="102"/>
        <v>0</v>
      </c>
      <c r="AB1693" s="314" t="str">
        <f t="shared" si="104"/>
        <v/>
      </c>
    </row>
    <row r="1694" spans="1:28" s="170" customFormat="1" ht="20.25">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103"/>
        <v/>
      </c>
      <c r="T1694" s="155" t="str">
        <f ca="1">IF(B1694="","",IF(ISERROR(MATCH($J1694,SorP!$B$1:$B$6226,0)),"",INDIRECT("'SorP'!$A$"&amp;MATCH($S1694&amp;$J1694,SorP!C:C,0))))</f>
        <v/>
      </c>
      <c r="U1694" s="168"/>
      <c r="V1694" s="169" t="e">
        <f>IF(C1694="",NA(),MATCH($B1694&amp;$C1694,'Smelter Look-up'!$J:$J,0))</f>
        <v>#N/A</v>
      </c>
      <c r="X1694" s="170">
        <f t="shared" ca="1" si="102"/>
        <v>0</v>
      </c>
      <c r="AB1694" s="314" t="str">
        <f t="shared" si="104"/>
        <v/>
      </c>
    </row>
    <row r="1695" spans="1:28" s="170" customFormat="1" ht="20.25">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103"/>
        <v/>
      </c>
      <c r="T1695" s="155" t="str">
        <f ca="1">IF(B1695="","",IF(ISERROR(MATCH($J1695,SorP!$B$1:$B$6226,0)),"",INDIRECT("'SorP'!$A$"&amp;MATCH($S1695&amp;$J1695,SorP!C:C,0))))</f>
        <v/>
      </c>
      <c r="U1695" s="168"/>
      <c r="V1695" s="169" t="e">
        <f>IF(C1695="",NA(),MATCH($B1695&amp;$C1695,'Smelter Look-up'!$J:$J,0))</f>
        <v>#N/A</v>
      </c>
      <c r="X1695" s="170">
        <f t="shared" ca="1" si="102"/>
        <v>0</v>
      </c>
      <c r="AB1695" s="314" t="str">
        <f t="shared" si="104"/>
        <v/>
      </c>
    </row>
    <row r="1696" spans="1:28" s="170" customFormat="1" ht="20.25">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103"/>
        <v/>
      </c>
      <c r="T1696" s="155" t="str">
        <f ca="1">IF(B1696="","",IF(ISERROR(MATCH($J1696,SorP!$B$1:$B$6226,0)),"",INDIRECT("'SorP'!$A$"&amp;MATCH($S1696&amp;$J1696,SorP!C:C,0))))</f>
        <v/>
      </c>
      <c r="U1696" s="168"/>
      <c r="V1696" s="169" t="e">
        <f>IF(C1696="",NA(),MATCH($B1696&amp;$C1696,'Smelter Look-up'!$J:$J,0))</f>
        <v>#N/A</v>
      </c>
      <c r="X1696" s="170">
        <f t="shared" ca="1" si="102"/>
        <v>0</v>
      </c>
      <c r="AB1696" s="314" t="str">
        <f t="shared" si="104"/>
        <v/>
      </c>
    </row>
    <row r="1697" spans="1:28" s="170" customFormat="1" ht="20.25">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103"/>
        <v/>
      </c>
      <c r="T1697" s="155" t="str">
        <f ca="1">IF(B1697="","",IF(ISERROR(MATCH($J1697,SorP!$B$1:$B$6226,0)),"",INDIRECT("'SorP'!$A$"&amp;MATCH($S1697&amp;$J1697,SorP!C:C,0))))</f>
        <v/>
      </c>
      <c r="U1697" s="168"/>
      <c r="V1697" s="169" t="e">
        <f>IF(C1697="",NA(),MATCH($B1697&amp;$C1697,'Smelter Look-up'!$J:$J,0))</f>
        <v>#N/A</v>
      </c>
      <c r="X1697" s="170">
        <f t="shared" ca="1" si="102"/>
        <v>0</v>
      </c>
      <c r="AB1697" s="314" t="str">
        <f t="shared" si="104"/>
        <v/>
      </c>
    </row>
    <row r="1698" spans="1:28" s="170" customFormat="1" ht="20.25">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103"/>
        <v/>
      </c>
      <c r="T1698" s="155" t="str">
        <f ca="1">IF(B1698="","",IF(ISERROR(MATCH($J1698,SorP!$B$1:$B$6226,0)),"",INDIRECT("'SorP'!$A$"&amp;MATCH($S1698&amp;$J1698,SorP!C:C,0))))</f>
        <v/>
      </c>
      <c r="U1698" s="168"/>
      <c r="V1698" s="169" t="e">
        <f>IF(C1698="",NA(),MATCH($B1698&amp;$C1698,'Smelter Look-up'!$J:$J,0))</f>
        <v>#N/A</v>
      </c>
      <c r="X1698" s="170">
        <f t="shared" ca="1" si="102"/>
        <v>0</v>
      </c>
      <c r="AB1698" s="314" t="str">
        <f t="shared" si="104"/>
        <v/>
      </c>
    </row>
    <row r="1699" spans="1:28" s="170" customFormat="1" ht="20.25">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103"/>
        <v/>
      </c>
      <c r="T1699" s="155" t="str">
        <f ca="1">IF(B1699="","",IF(ISERROR(MATCH($J1699,SorP!$B$1:$B$6226,0)),"",INDIRECT("'SorP'!$A$"&amp;MATCH($S1699&amp;$J1699,SorP!C:C,0))))</f>
        <v/>
      </c>
      <c r="U1699" s="168"/>
      <c r="V1699" s="169" t="e">
        <f>IF(C1699="",NA(),MATCH($B1699&amp;$C1699,'Smelter Look-up'!$J:$J,0))</f>
        <v>#N/A</v>
      </c>
      <c r="X1699" s="170">
        <f t="shared" ca="1" si="102"/>
        <v>0</v>
      </c>
      <c r="AB1699" s="314" t="str">
        <f t="shared" si="104"/>
        <v/>
      </c>
    </row>
    <row r="1700" spans="1:28" s="170" customFormat="1" ht="20.25">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103"/>
        <v/>
      </c>
      <c r="T1700" s="155" t="str">
        <f ca="1">IF(B1700="","",IF(ISERROR(MATCH($J1700,SorP!$B$1:$B$6226,0)),"",INDIRECT("'SorP'!$A$"&amp;MATCH($S1700&amp;$J1700,SorP!C:C,0))))</f>
        <v/>
      </c>
      <c r="U1700" s="168"/>
      <c r="V1700" s="169" t="e">
        <f>IF(C1700="",NA(),MATCH($B1700&amp;$C1700,'Smelter Look-up'!$J:$J,0))</f>
        <v>#N/A</v>
      </c>
      <c r="X1700" s="170">
        <f t="shared" ca="1" si="102"/>
        <v>0</v>
      </c>
      <c r="AB1700" s="314" t="str">
        <f t="shared" si="104"/>
        <v/>
      </c>
    </row>
    <row r="1701" spans="1:28" s="170" customFormat="1" ht="20.25">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103"/>
        <v/>
      </c>
      <c r="T1701" s="155" t="str">
        <f ca="1">IF(B1701="","",IF(ISERROR(MATCH($J1701,SorP!$B$1:$B$6226,0)),"",INDIRECT("'SorP'!$A$"&amp;MATCH($S1701&amp;$J1701,SorP!C:C,0))))</f>
        <v/>
      </c>
      <c r="U1701" s="168"/>
      <c r="V1701" s="169" t="e">
        <f>IF(C1701="",NA(),MATCH($B1701&amp;$C1701,'Smelter Look-up'!$J:$J,0))</f>
        <v>#N/A</v>
      </c>
      <c r="X1701" s="170">
        <f t="shared" ca="1" si="102"/>
        <v>0</v>
      </c>
      <c r="AB1701" s="314" t="str">
        <f t="shared" si="104"/>
        <v/>
      </c>
    </row>
    <row r="1702" spans="1:28" s="170" customFormat="1" ht="20.25">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103"/>
        <v/>
      </c>
      <c r="T1702" s="155" t="str">
        <f ca="1">IF(B1702="","",IF(ISERROR(MATCH($J1702,SorP!$B$1:$B$6226,0)),"",INDIRECT("'SorP'!$A$"&amp;MATCH($S1702&amp;$J1702,SorP!C:C,0))))</f>
        <v/>
      </c>
      <c r="U1702" s="168"/>
      <c r="V1702" s="169" t="e">
        <f>IF(C1702="",NA(),MATCH($B1702&amp;$C1702,'Smelter Look-up'!$J:$J,0))</f>
        <v>#N/A</v>
      </c>
      <c r="X1702" s="170">
        <f t="shared" ca="1" si="102"/>
        <v>0</v>
      </c>
      <c r="AB1702" s="314" t="str">
        <f t="shared" si="104"/>
        <v/>
      </c>
    </row>
    <row r="1703" spans="1:28" s="170" customFormat="1" ht="20.25">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103"/>
        <v/>
      </c>
      <c r="T1703" s="155" t="str">
        <f ca="1">IF(B1703="","",IF(ISERROR(MATCH($J1703,SorP!$B$1:$B$6226,0)),"",INDIRECT("'SorP'!$A$"&amp;MATCH($S1703&amp;$J1703,SorP!C:C,0))))</f>
        <v/>
      </c>
      <c r="U1703" s="168"/>
      <c r="V1703" s="169" t="e">
        <f>IF(C1703="",NA(),MATCH($B1703&amp;$C1703,'Smelter Look-up'!$J:$J,0))</f>
        <v>#N/A</v>
      </c>
      <c r="X1703" s="170">
        <f t="shared" ca="1" si="102"/>
        <v>0</v>
      </c>
      <c r="AB1703" s="314" t="str">
        <f t="shared" si="104"/>
        <v/>
      </c>
    </row>
    <row r="1704" spans="1:28" s="170" customFormat="1" ht="20.25">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103"/>
        <v/>
      </c>
      <c r="T1704" s="155" t="str">
        <f ca="1">IF(B1704="","",IF(ISERROR(MATCH($J1704,SorP!$B$1:$B$6226,0)),"",INDIRECT("'SorP'!$A$"&amp;MATCH($S1704&amp;$J1704,SorP!C:C,0))))</f>
        <v/>
      </c>
      <c r="U1704" s="168"/>
      <c r="V1704" s="169" t="e">
        <f>IF(C1704="",NA(),MATCH($B1704&amp;$C1704,'Smelter Look-up'!$J:$J,0))</f>
        <v>#N/A</v>
      </c>
      <c r="X1704" s="170">
        <f t="shared" ca="1" si="102"/>
        <v>0</v>
      </c>
      <c r="AB1704" s="314" t="str">
        <f t="shared" si="104"/>
        <v/>
      </c>
    </row>
    <row r="1705" spans="1:28" s="170" customFormat="1" ht="20.25">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103"/>
        <v/>
      </c>
      <c r="T1705" s="155" t="str">
        <f ca="1">IF(B1705="","",IF(ISERROR(MATCH($J1705,SorP!$B$1:$B$6226,0)),"",INDIRECT("'SorP'!$A$"&amp;MATCH($S1705&amp;$J1705,SorP!C:C,0))))</f>
        <v/>
      </c>
      <c r="U1705" s="168"/>
      <c r="V1705" s="169" t="e">
        <f>IF(C1705="",NA(),MATCH($B1705&amp;$C1705,'Smelter Look-up'!$J:$J,0))</f>
        <v>#N/A</v>
      </c>
      <c r="X1705" s="170">
        <f t="shared" ca="1" si="102"/>
        <v>0</v>
      </c>
      <c r="AB1705" s="314" t="str">
        <f t="shared" si="104"/>
        <v/>
      </c>
    </row>
    <row r="1706" spans="1:28" s="170" customFormat="1" ht="20.25">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103"/>
        <v/>
      </c>
      <c r="T1706" s="155" t="str">
        <f ca="1">IF(B1706="","",IF(ISERROR(MATCH($J1706,SorP!$B$1:$B$6226,0)),"",INDIRECT("'SorP'!$A$"&amp;MATCH($S1706&amp;$J1706,SorP!C:C,0))))</f>
        <v/>
      </c>
      <c r="U1706" s="168"/>
      <c r="V1706" s="169" t="e">
        <f>IF(C1706="",NA(),MATCH($B1706&amp;$C1706,'Smelter Look-up'!$J:$J,0))</f>
        <v>#N/A</v>
      </c>
      <c r="X1706" s="170">
        <f t="shared" ca="1" si="102"/>
        <v>0</v>
      </c>
      <c r="AB1706" s="314" t="str">
        <f t="shared" si="104"/>
        <v/>
      </c>
    </row>
    <row r="1707" spans="1:28" s="170" customFormat="1" ht="20.25">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103"/>
        <v/>
      </c>
      <c r="T1707" s="155" t="str">
        <f ca="1">IF(B1707="","",IF(ISERROR(MATCH($J1707,SorP!$B$1:$B$6226,0)),"",INDIRECT("'SorP'!$A$"&amp;MATCH($S1707&amp;$J1707,SorP!C:C,0))))</f>
        <v/>
      </c>
      <c r="U1707" s="168"/>
      <c r="V1707" s="169" t="e">
        <f>IF(C1707="",NA(),MATCH($B1707&amp;$C1707,'Smelter Look-up'!$J:$J,0))</f>
        <v>#N/A</v>
      </c>
      <c r="X1707" s="170">
        <f t="shared" ca="1" si="102"/>
        <v>0</v>
      </c>
      <c r="AB1707" s="314" t="str">
        <f t="shared" si="104"/>
        <v/>
      </c>
    </row>
    <row r="1708" spans="1:28" s="170" customFormat="1" ht="20.25">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103"/>
        <v/>
      </c>
      <c r="T1708" s="155" t="str">
        <f ca="1">IF(B1708="","",IF(ISERROR(MATCH($J1708,SorP!$B$1:$B$6226,0)),"",INDIRECT("'SorP'!$A$"&amp;MATCH($S1708&amp;$J1708,SorP!C:C,0))))</f>
        <v/>
      </c>
      <c r="U1708" s="168"/>
      <c r="V1708" s="169" t="e">
        <f>IF(C1708="",NA(),MATCH($B1708&amp;$C1708,'Smelter Look-up'!$J:$J,0))</f>
        <v>#N/A</v>
      </c>
      <c r="X1708" s="170">
        <f t="shared" ca="1" si="102"/>
        <v>0</v>
      </c>
      <c r="AB1708" s="314" t="str">
        <f t="shared" si="104"/>
        <v/>
      </c>
    </row>
    <row r="1709" spans="1:28" s="170" customFormat="1" ht="20.25">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103"/>
        <v/>
      </c>
      <c r="T1709" s="155" t="str">
        <f ca="1">IF(B1709="","",IF(ISERROR(MATCH($J1709,SorP!$B$1:$B$6226,0)),"",INDIRECT("'SorP'!$A$"&amp;MATCH($S1709&amp;$J1709,SorP!C:C,0))))</f>
        <v/>
      </c>
      <c r="U1709" s="168"/>
      <c r="V1709" s="169" t="e">
        <f>IF(C1709="",NA(),MATCH($B1709&amp;$C1709,'Smelter Look-up'!$J:$J,0))</f>
        <v>#N/A</v>
      </c>
      <c r="X1709" s="170">
        <f t="shared" ca="1" si="102"/>
        <v>0</v>
      </c>
      <c r="AB1709" s="314" t="str">
        <f t="shared" si="104"/>
        <v/>
      </c>
    </row>
    <row r="1710" spans="1:28" s="170" customFormat="1" ht="20.25">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103"/>
        <v/>
      </c>
      <c r="T1710" s="155" t="str">
        <f ca="1">IF(B1710="","",IF(ISERROR(MATCH($J1710,SorP!$B$1:$B$6226,0)),"",INDIRECT("'SorP'!$A$"&amp;MATCH($S1710&amp;$J1710,SorP!C:C,0))))</f>
        <v/>
      </c>
      <c r="U1710" s="168"/>
      <c r="V1710" s="169" t="e">
        <f>IF(C1710="",NA(),MATCH($B1710&amp;$C1710,'Smelter Look-up'!$J:$J,0))</f>
        <v>#N/A</v>
      </c>
      <c r="X1710" s="170">
        <f t="shared" ca="1" si="102"/>
        <v>0</v>
      </c>
      <c r="AB1710" s="314" t="str">
        <f t="shared" si="104"/>
        <v/>
      </c>
    </row>
    <row r="1711" spans="1:28" s="170" customFormat="1" ht="20.25">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103"/>
        <v/>
      </c>
      <c r="T1711" s="155" t="str">
        <f ca="1">IF(B1711="","",IF(ISERROR(MATCH($J1711,SorP!$B$1:$B$6226,0)),"",INDIRECT("'SorP'!$A$"&amp;MATCH($S1711&amp;$J1711,SorP!C:C,0))))</f>
        <v/>
      </c>
      <c r="U1711" s="168"/>
      <c r="V1711" s="169" t="e">
        <f>IF(C1711="",NA(),MATCH($B1711&amp;$C1711,'Smelter Look-up'!$J:$J,0))</f>
        <v>#N/A</v>
      </c>
      <c r="X1711" s="170">
        <f t="shared" ca="1" si="102"/>
        <v>0</v>
      </c>
      <c r="AB1711" s="314" t="str">
        <f t="shared" si="104"/>
        <v/>
      </c>
    </row>
    <row r="1712" spans="1:28" s="170" customFormat="1" ht="20.25">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103"/>
        <v/>
      </c>
      <c r="T1712" s="155" t="str">
        <f ca="1">IF(B1712="","",IF(ISERROR(MATCH($J1712,SorP!$B$1:$B$6226,0)),"",INDIRECT("'SorP'!$A$"&amp;MATCH($S1712&amp;$J1712,SorP!C:C,0))))</f>
        <v/>
      </c>
      <c r="U1712" s="168"/>
      <c r="V1712" s="169" t="e">
        <f>IF(C1712="",NA(),MATCH($B1712&amp;$C1712,'Smelter Look-up'!$J:$J,0))</f>
        <v>#N/A</v>
      </c>
      <c r="X1712" s="170">
        <f t="shared" ca="1" si="102"/>
        <v>0</v>
      </c>
      <c r="AB1712" s="314" t="str">
        <f t="shared" si="104"/>
        <v/>
      </c>
    </row>
    <row r="1713" spans="1:28" s="170" customFormat="1" ht="20.25">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103"/>
        <v/>
      </c>
      <c r="T1713" s="155" t="str">
        <f ca="1">IF(B1713="","",IF(ISERROR(MATCH($J1713,SorP!$B$1:$B$6226,0)),"",INDIRECT("'SorP'!$A$"&amp;MATCH($S1713&amp;$J1713,SorP!C:C,0))))</f>
        <v/>
      </c>
      <c r="U1713" s="168"/>
      <c r="V1713" s="169" t="e">
        <f>IF(C1713="",NA(),MATCH($B1713&amp;$C1713,'Smelter Look-up'!$J:$J,0))</f>
        <v>#N/A</v>
      </c>
      <c r="X1713" s="170">
        <f t="shared" ca="1" si="102"/>
        <v>0</v>
      </c>
      <c r="AB1713" s="314" t="str">
        <f t="shared" si="104"/>
        <v/>
      </c>
    </row>
    <row r="1714" spans="1:28" s="170" customFormat="1" ht="20.25">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103"/>
        <v/>
      </c>
      <c r="T1714" s="155" t="str">
        <f ca="1">IF(B1714="","",IF(ISERROR(MATCH($J1714,SorP!$B$1:$B$6226,0)),"",INDIRECT("'SorP'!$A$"&amp;MATCH($S1714&amp;$J1714,SorP!C:C,0))))</f>
        <v/>
      </c>
      <c r="U1714" s="168"/>
      <c r="V1714" s="169" t="e">
        <f>IF(C1714="",NA(),MATCH($B1714&amp;$C1714,'Smelter Look-up'!$J:$J,0))</f>
        <v>#N/A</v>
      </c>
      <c r="X1714" s="170">
        <f t="shared" ca="1" si="102"/>
        <v>0</v>
      </c>
      <c r="AB1714" s="314" t="str">
        <f t="shared" si="104"/>
        <v/>
      </c>
    </row>
    <row r="1715" spans="1:28" s="170" customFormat="1" ht="20.25">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103"/>
        <v/>
      </c>
      <c r="T1715" s="155" t="str">
        <f ca="1">IF(B1715="","",IF(ISERROR(MATCH($J1715,SorP!$B$1:$B$6226,0)),"",INDIRECT("'SorP'!$A$"&amp;MATCH($S1715&amp;$J1715,SorP!C:C,0))))</f>
        <v/>
      </c>
      <c r="U1715" s="168"/>
      <c r="V1715" s="169" t="e">
        <f>IF(C1715="",NA(),MATCH($B1715&amp;$C1715,'Smelter Look-up'!$J:$J,0))</f>
        <v>#N/A</v>
      </c>
      <c r="X1715" s="170">
        <f t="shared" ca="1" si="102"/>
        <v>0</v>
      </c>
      <c r="AB1715" s="314" t="str">
        <f t="shared" si="104"/>
        <v/>
      </c>
    </row>
    <row r="1716" spans="1:28" s="170" customFormat="1" ht="20.25">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103"/>
        <v/>
      </c>
      <c r="T1716" s="155" t="str">
        <f ca="1">IF(B1716="","",IF(ISERROR(MATCH($J1716,SorP!$B$1:$B$6226,0)),"",INDIRECT("'SorP'!$A$"&amp;MATCH($S1716&amp;$J1716,SorP!C:C,0))))</f>
        <v/>
      </c>
      <c r="U1716" s="168"/>
      <c r="V1716" s="169" t="e">
        <f>IF(C1716="",NA(),MATCH($B1716&amp;$C1716,'Smelter Look-up'!$J:$J,0))</f>
        <v>#N/A</v>
      </c>
      <c r="X1716" s="170">
        <f t="shared" ca="1" si="102"/>
        <v>0</v>
      </c>
      <c r="AB1716" s="314" t="str">
        <f t="shared" si="104"/>
        <v/>
      </c>
    </row>
    <row r="1717" spans="1:28" s="170" customFormat="1" ht="20.25">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103"/>
        <v/>
      </c>
      <c r="T1717" s="155" t="str">
        <f ca="1">IF(B1717="","",IF(ISERROR(MATCH($J1717,SorP!$B$1:$B$6226,0)),"",INDIRECT("'SorP'!$A$"&amp;MATCH($S1717&amp;$J1717,SorP!C:C,0))))</f>
        <v/>
      </c>
      <c r="U1717" s="168"/>
      <c r="V1717" s="169" t="e">
        <f>IF(C1717="",NA(),MATCH($B1717&amp;$C1717,'Smelter Look-up'!$J:$J,0))</f>
        <v>#N/A</v>
      </c>
      <c r="X1717" s="170">
        <f t="shared" ca="1" si="102"/>
        <v>0</v>
      </c>
      <c r="AB1717" s="314" t="str">
        <f t="shared" si="104"/>
        <v/>
      </c>
    </row>
    <row r="1718" spans="1:28" s="170" customFormat="1" ht="20.25">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103"/>
        <v/>
      </c>
      <c r="T1718" s="155" t="str">
        <f ca="1">IF(B1718="","",IF(ISERROR(MATCH($J1718,SorP!$B$1:$B$6226,0)),"",INDIRECT("'SorP'!$A$"&amp;MATCH($S1718&amp;$J1718,SorP!C:C,0))))</f>
        <v/>
      </c>
      <c r="U1718" s="168"/>
      <c r="V1718" s="169" t="e">
        <f>IF(C1718="",NA(),MATCH($B1718&amp;$C1718,'Smelter Look-up'!$J:$J,0))</f>
        <v>#N/A</v>
      </c>
      <c r="X1718" s="170">
        <f t="shared" ca="1" si="102"/>
        <v>0</v>
      </c>
      <c r="AB1718" s="314" t="str">
        <f t="shared" si="104"/>
        <v/>
      </c>
    </row>
    <row r="1719" spans="1:28" s="170" customFormat="1" ht="20.25">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103"/>
        <v/>
      </c>
      <c r="T1719" s="155" t="str">
        <f ca="1">IF(B1719="","",IF(ISERROR(MATCH($J1719,SorP!$B$1:$B$6226,0)),"",INDIRECT("'SorP'!$A$"&amp;MATCH($S1719&amp;$J1719,SorP!C:C,0))))</f>
        <v/>
      </c>
      <c r="U1719" s="168"/>
      <c r="V1719" s="169" t="e">
        <f>IF(C1719="",NA(),MATCH($B1719&amp;$C1719,'Smelter Look-up'!$J:$J,0))</f>
        <v>#N/A</v>
      </c>
      <c r="X1719" s="170">
        <f t="shared" ca="1" si="102"/>
        <v>0</v>
      </c>
      <c r="AB1719" s="314" t="str">
        <f t="shared" si="104"/>
        <v/>
      </c>
    </row>
    <row r="1720" spans="1:28" s="170" customFormat="1" ht="20.25">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103"/>
        <v/>
      </c>
      <c r="T1720" s="155" t="str">
        <f ca="1">IF(B1720="","",IF(ISERROR(MATCH($J1720,SorP!$B$1:$B$6226,0)),"",INDIRECT("'SorP'!$A$"&amp;MATCH($S1720&amp;$J1720,SorP!C:C,0))))</f>
        <v/>
      </c>
      <c r="U1720" s="168"/>
      <c r="V1720" s="169" t="e">
        <f>IF(C1720="",NA(),MATCH($B1720&amp;$C1720,'Smelter Look-up'!$J:$J,0))</f>
        <v>#N/A</v>
      </c>
      <c r="X1720" s="170">
        <f t="shared" ca="1" si="102"/>
        <v>0</v>
      </c>
      <c r="AB1720" s="314" t="str">
        <f t="shared" si="104"/>
        <v/>
      </c>
    </row>
    <row r="1721" spans="1:28" s="170" customFormat="1" ht="20.25">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103"/>
        <v/>
      </c>
      <c r="T1721" s="155" t="str">
        <f ca="1">IF(B1721="","",IF(ISERROR(MATCH($J1721,SorP!$B$1:$B$6226,0)),"",INDIRECT("'SorP'!$A$"&amp;MATCH($S1721&amp;$J1721,SorP!C:C,0))))</f>
        <v/>
      </c>
      <c r="U1721" s="168"/>
      <c r="V1721" s="169" t="e">
        <f>IF(C1721="",NA(),MATCH($B1721&amp;$C1721,'Smelter Look-up'!$J:$J,0))</f>
        <v>#N/A</v>
      </c>
      <c r="X1721" s="170">
        <f t="shared" ca="1" si="102"/>
        <v>0</v>
      </c>
      <c r="AB1721" s="314" t="str">
        <f t="shared" si="104"/>
        <v/>
      </c>
    </row>
    <row r="1722" spans="1:28" s="170" customFormat="1" ht="20.25">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103"/>
        <v/>
      </c>
      <c r="T1722" s="155" t="str">
        <f ca="1">IF(B1722="","",IF(ISERROR(MATCH($J1722,SorP!$B$1:$B$6226,0)),"",INDIRECT("'SorP'!$A$"&amp;MATCH($S1722&amp;$J1722,SorP!C:C,0))))</f>
        <v/>
      </c>
      <c r="U1722" s="168"/>
      <c r="V1722" s="169" t="e">
        <f>IF(C1722="",NA(),MATCH($B1722&amp;$C1722,'Smelter Look-up'!$J:$J,0))</f>
        <v>#N/A</v>
      </c>
      <c r="X1722" s="170">
        <f t="shared" ca="1" si="102"/>
        <v>0</v>
      </c>
      <c r="AB1722" s="314" t="str">
        <f t="shared" si="104"/>
        <v/>
      </c>
    </row>
    <row r="1723" spans="1:28" s="170" customFormat="1" ht="20.25">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103"/>
        <v/>
      </c>
      <c r="T1723" s="155" t="str">
        <f ca="1">IF(B1723="","",IF(ISERROR(MATCH($J1723,SorP!$B$1:$B$6226,0)),"",INDIRECT("'SorP'!$A$"&amp;MATCH($S1723&amp;$J1723,SorP!C:C,0))))</f>
        <v/>
      </c>
      <c r="U1723" s="168"/>
      <c r="V1723" s="169" t="e">
        <f>IF(C1723="",NA(),MATCH($B1723&amp;$C1723,'Smelter Look-up'!$J:$J,0))</f>
        <v>#N/A</v>
      </c>
      <c r="X1723" s="170">
        <f t="shared" ref="X1723:X1786" ca="1" si="105">IF(AND(C1723="Smelter not listed",OR(LEN(D1723)=0,LEN(E1723)=0)),1,0)</f>
        <v>0</v>
      </c>
      <c r="AB1723" s="314" t="str">
        <f t="shared" si="104"/>
        <v/>
      </c>
    </row>
    <row r="1724" spans="1:28" s="170" customFormat="1" ht="20.25">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ref="S1724:S1787" ca="1" si="106">IF(B1724="","",IF(ISERROR(MATCH($E1724,CL,0)),"Unknown",INDIRECT("'C'!$A$"&amp;MATCH($E1724,CL,0)+1)))</f>
        <v/>
      </c>
      <c r="T1724" s="155" t="str">
        <f ca="1">IF(B1724="","",IF(ISERROR(MATCH($J1724,SorP!$B$1:$B$6226,0)),"",INDIRECT("'SorP'!$A$"&amp;MATCH($S1724&amp;$J1724,SorP!C:C,0))))</f>
        <v/>
      </c>
      <c r="U1724" s="168"/>
      <c r="V1724" s="169" t="e">
        <f>IF(C1724="",NA(),MATCH($B1724&amp;$C1724,'Smelter Look-up'!$J:$J,0))</f>
        <v>#N/A</v>
      </c>
      <c r="X1724" s="170">
        <f t="shared" ca="1" si="105"/>
        <v>0</v>
      </c>
      <c r="AB1724" s="314" t="str">
        <f t="shared" si="104"/>
        <v/>
      </c>
    </row>
    <row r="1725" spans="1:28" s="170" customFormat="1" ht="20.25">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106"/>
        <v/>
      </c>
      <c r="T1725" s="155" t="str">
        <f ca="1">IF(B1725="","",IF(ISERROR(MATCH($J1725,SorP!$B$1:$B$6226,0)),"",INDIRECT("'SorP'!$A$"&amp;MATCH($S1725&amp;$J1725,SorP!C:C,0))))</f>
        <v/>
      </c>
      <c r="U1725" s="168"/>
      <c r="V1725" s="169" t="e">
        <f>IF(C1725="",NA(),MATCH($B1725&amp;$C1725,'Smelter Look-up'!$J:$J,0))</f>
        <v>#N/A</v>
      </c>
      <c r="X1725" s="170">
        <f t="shared" ca="1" si="105"/>
        <v>0</v>
      </c>
      <c r="AB1725" s="314" t="str">
        <f t="shared" si="104"/>
        <v/>
      </c>
    </row>
    <row r="1726" spans="1:28" s="170" customFormat="1" ht="20.25">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106"/>
        <v/>
      </c>
      <c r="T1726" s="155" t="str">
        <f ca="1">IF(B1726="","",IF(ISERROR(MATCH($J1726,SorP!$B$1:$B$6226,0)),"",INDIRECT("'SorP'!$A$"&amp;MATCH($S1726&amp;$J1726,SorP!C:C,0))))</f>
        <v/>
      </c>
      <c r="U1726" s="168"/>
      <c r="V1726" s="169" t="e">
        <f>IF(C1726="",NA(),MATCH($B1726&amp;$C1726,'Smelter Look-up'!$J:$J,0))</f>
        <v>#N/A</v>
      </c>
      <c r="X1726" s="170">
        <f t="shared" ca="1" si="105"/>
        <v>0</v>
      </c>
      <c r="AB1726" s="314" t="str">
        <f t="shared" si="104"/>
        <v/>
      </c>
    </row>
    <row r="1727" spans="1:28" s="170" customFormat="1" ht="20.25">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106"/>
        <v/>
      </c>
      <c r="T1727" s="155" t="str">
        <f ca="1">IF(B1727="","",IF(ISERROR(MATCH($J1727,SorP!$B$1:$B$6226,0)),"",INDIRECT("'SorP'!$A$"&amp;MATCH($S1727&amp;$J1727,SorP!C:C,0))))</f>
        <v/>
      </c>
      <c r="U1727" s="168"/>
      <c r="V1727" s="169" t="e">
        <f>IF(C1727="",NA(),MATCH($B1727&amp;$C1727,'Smelter Look-up'!$J:$J,0))</f>
        <v>#N/A</v>
      </c>
      <c r="X1727" s="170">
        <f t="shared" ca="1" si="105"/>
        <v>0</v>
      </c>
      <c r="AB1727" s="314" t="str">
        <f t="shared" si="104"/>
        <v/>
      </c>
    </row>
    <row r="1728" spans="1:28" s="170" customFormat="1" ht="20.25">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ca="1" si="106"/>
        <v/>
      </c>
      <c r="T1728" s="155" t="str">
        <f ca="1">IF(B1728="","",IF(ISERROR(MATCH($J1728,SorP!$B$1:$B$6226,0)),"",INDIRECT("'SorP'!$A$"&amp;MATCH($S1728&amp;$J1728,SorP!C:C,0))))</f>
        <v/>
      </c>
      <c r="U1728" s="168"/>
      <c r="V1728" s="169" t="e">
        <f>IF(C1728="",NA(),MATCH($B1728&amp;$C1728,'Smelter Look-up'!$J:$J,0))</f>
        <v>#N/A</v>
      </c>
      <c r="X1728" s="170">
        <f t="shared" ca="1" si="105"/>
        <v>0</v>
      </c>
      <c r="AB1728" s="314" t="str">
        <f t="shared" si="104"/>
        <v/>
      </c>
    </row>
    <row r="1729" spans="1:28" s="170" customFormat="1" ht="20.25">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106"/>
        <v/>
      </c>
      <c r="T1729" s="155" t="str">
        <f ca="1">IF(B1729="","",IF(ISERROR(MATCH($J1729,SorP!$B$1:$B$6226,0)),"",INDIRECT("'SorP'!$A$"&amp;MATCH($S1729&amp;$J1729,SorP!C:C,0))))</f>
        <v/>
      </c>
      <c r="U1729" s="168"/>
      <c r="V1729" s="169" t="e">
        <f>IF(C1729="",NA(),MATCH($B1729&amp;$C1729,'Smelter Look-up'!$J:$J,0))</f>
        <v>#N/A</v>
      </c>
      <c r="X1729" s="170">
        <f t="shared" ca="1" si="105"/>
        <v>0</v>
      </c>
      <c r="AB1729" s="314" t="str">
        <f t="shared" si="104"/>
        <v/>
      </c>
    </row>
    <row r="1730" spans="1:28" s="170" customFormat="1" ht="20.25">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106"/>
        <v/>
      </c>
      <c r="T1730" s="155" t="str">
        <f ca="1">IF(B1730="","",IF(ISERROR(MATCH($J1730,SorP!$B$1:$B$6226,0)),"",INDIRECT("'SorP'!$A$"&amp;MATCH($S1730&amp;$J1730,SorP!C:C,0))))</f>
        <v/>
      </c>
      <c r="U1730" s="168"/>
      <c r="V1730" s="169" t="e">
        <f>IF(C1730="",NA(),MATCH($B1730&amp;$C1730,'Smelter Look-up'!$J:$J,0))</f>
        <v>#N/A</v>
      </c>
      <c r="X1730" s="170">
        <f t="shared" ca="1" si="105"/>
        <v>0</v>
      </c>
      <c r="AB1730" s="314" t="str">
        <f t="shared" ref="AB1730:AB1793" si="107">IF(C1730="","",B1730)</f>
        <v/>
      </c>
    </row>
    <row r="1731" spans="1:28" s="170" customFormat="1" ht="20.25">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106"/>
        <v/>
      </c>
      <c r="T1731" s="155" t="str">
        <f ca="1">IF(B1731="","",IF(ISERROR(MATCH($J1731,SorP!$B$1:$B$6226,0)),"",INDIRECT("'SorP'!$A$"&amp;MATCH($S1731&amp;$J1731,SorP!C:C,0))))</f>
        <v/>
      </c>
      <c r="U1731" s="168"/>
      <c r="V1731" s="169" t="e">
        <f>IF(C1731="",NA(),MATCH($B1731&amp;$C1731,'Smelter Look-up'!$J:$J,0))</f>
        <v>#N/A</v>
      </c>
      <c r="X1731" s="170">
        <f t="shared" ca="1" si="105"/>
        <v>0</v>
      </c>
      <c r="AB1731" s="314" t="str">
        <f t="shared" si="107"/>
        <v/>
      </c>
    </row>
    <row r="1732" spans="1:28" s="170" customFormat="1" ht="20.25">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106"/>
        <v/>
      </c>
      <c r="T1732" s="155" t="str">
        <f ca="1">IF(B1732="","",IF(ISERROR(MATCH($J1732,SorP!$B$1:$B$6226,0)),"",INDIRECT("'SorP'!$A$"&amp;MATCH($S1732&amp;$J1732,SorP!C:C,0))))</f>
        <v/>
      </c>
      <c r="U1732" s="168"/>
      <c r="V1732" s="169" t="e">
        <f>IF(C1732="",NA(),MATCH($B1732&amp;$C1732,'Smelter Look-up'!$J:$J,0))</f>
        <v>#N/A</v>
      </c>
      <c r="X1732" s="170">
        <f t="shared" ca="1" si="105"/>
        <v>0</v>
      </c>
      <c r="AB1732" s="314" t="str">
        <f t="shared" si="107"/>
        <v/>
      </c>
    </row>
    <row r="1733" spans="1:28" s="170" customFormat="1" ht="20.25">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106"/>
        <v/>
      </c>
      <c r="T1733" s="155" t="str">
        <f ca="1">IF(B1733="","",IF(ISERROR(MATCH($J1733,SorP!$B$1:$B$6226,0)),"",INDIRECT("'SorP'!$A$"&amp;MATCH($S1733&amp;$J1733,SorP!C:C,0))))</f>
        <v/>
      </c>
      <c r="U1733" s="168"/>
      <c r="V1733" s="169" t="e">
        <f>IF(C1733="",NA(),MATCH($B1733&amp;$C1733,'Smelter Look-up'!$J:$J,0))</f>
        <v>#N/A</v>
      </c>
      <c r="X1733" s="170">
        <f t="shared" ca="1" si="105"/>
        <v>0</v>
      </c>
      <c r="AB1733" s="314" t="str">
        <f t="shared" si="107"/>
        <v/>
      </c>
    </row>
    <row r="1734" spans="1:28" s="170" customFormat="1" ht="20.25">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106"/>
        <v/>
      </c>
      <c r="T1734" s="155" t="str">
        <f ca="1">IF(B1734="","",IF(ISERROR(MATCH($J1734,SorP!$B$1:$B$6226,0)),"",INDIRECT("'SorP'!$A$"&amp;MATCH($S1734&amp;$J1734,SorP!C:C,0))))</f>
        <v/>
      </c>
      <c r="U1734" s="168"/>
      <c r="V1734" s="169" t="e">
        <f>IF(C1734="",NA(),MATCH($B1734&amp;$C1734,'Smelter Look-up'!$J:$J,0))</f>
        <v>#N/A</v>
      </c>
      <c r="X1734" s="170">
        <f t="shared" ca="1" si="105"/>
        <v>0</v>
      </c>
      <c r="AB1734" s="314" t="str">
        <f t="shared" si="107"/>
        <v/>
      </c>
    </row>
    <row r="1735" spans="1:28" s="170" customFormat="1" ht="20.25">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106"/>
        <v/>
      </c>
      <c r="T1735" s="155" t="str">
        <f ca="1">IF(B1735="","",IF(ISERROR(MATCH($J1735,SorP!$B$1:$B$6226,0)),"",INDIRECT("'SorP'!$A$"&amp;MATCH($S1735&amp;$J1735,SorP!C:C,0))))</f>
        <v/>
      </c>
      <c r="U1735" s="168"/>
      <c r="V1735" s="169" t="e">
        <f>IF(C1735="",NA(),MATCH($B1735&amp;$C1735,'Smelter Look-up'!$J:$J,0))</f>
        <v>#N/A</v>
      </c>
      <c r="X1735" s="170">
        <f t="shared" ca="1" si="105"/>
        <v>0</v>
      </c>
      <c r="AB1735" s="314" t="str">
        <f t="shared" si="107"/>
        <v/>
      </c>
    </row>
    <row r="1736" spans="1:28" s="170" customFormat="1" ht="20.25">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106"/>
        <v/>
      </c>
      <c r="T1736" s="155" t="str">
        <f ca="1">IF(B1736="","",IF(ISERROR(MATCH($J1736,SorP!$B$1:$B$6226,0)),"",INDIRECT("'SorP'!$A$"&amp;MATCH($S1736&amp;$J1736,SorP!C:C,0))))</f>
        <v/>
      </c>
      <c r="U1736" s="168"/>
      <c r="V1736" s="169" t="e">
        <f>IF(C1736="",NA(),MATCH($B1736&amp;$C1736,'Smelter Look-up'!$J:$J,0))</f>
        <v>#N/A</v>
      </c>
      <c r="X1736" s="170">
        <f t="shared" ca="1" si="105"/>
        <v>0</v>
      </c>
      <c r="AB1736" s="314" t="str">
        <f t="shared" si="107"/>
        <v/>
      </c>
    </row>
    <row r="1737" spans="1:28" s="170" customFormat="1" ht="20.25">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106"/>
        <v/>
      </c>
      <c r="T1737" s="155" t="str">
        <f ca="1">IF(B1737="","",IF(ISERROR(MATCH($J1737,SorP!$B$1:$B$6226,0)),"",INDIRECT("'SorP'!$A$"&amp;MATCH($S1737&amp;$J1737,SorP!C:C,0))))</f>
        <v/>
      </c>
      <c r="U1737" s="168"/>
      <c r="V1737" s="169" t="e">
        <f>IF(C1737="",NA(),MATCH($B1737&amp;$C1737,'Smelter Look-up'!$J:$J,0))</f>
        <v>#N/A</v>
      </c>
      <c r="X1737" s="170">
        <f t="shared" ca="1" si="105"/>
        <v>0</v>
      </c>
      <c r="AB1737" s="314" t="str">
        <f t="shared" si="107"/>
        <v/>
      </c>
    </row>
    <row r="1738" spans="1:28" s="170" customFormat="1" ht="20.25">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106"/>
        <v/>
      </c>
      <c r="T1738" s="155" t="str">
        <f ca="1">IF(B1738="","",IF(ISERROR(MATCH($J1738,SorP!$B$1:$B$6226,0)),"",INDIRECT("'SorP'!$A$"&amp;MATCH($S1738&amp;$J1738,SorP!C:C,0))))</f>
        <v/>
      </c>
      <c r="U1738" s="168"/>
      <c r="V1738" s="169" t="e">
        <f>IF(C1738="",NA(),MATCH($B1738&amp;$C1738,'Smelter Look-up'!$J:$J,0))</f>
        <v>#N/A</v>
      </c>
      <c r="X1738" s="170">
        <f t="shared" ca="1" si="105"/>
        <v>0</v>
      </c>
      <c r="AB1738" s="314" t="str">
        <f t="shared" si="107"/>
        <v/>
      </c>
    </row>
    <row r="1739" spans="1:28" s="170" customFormat="1" ht="20.25">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106"/>
        <v/>
      </c>
      <c r="T1739" s="155" t="str">
        <f ca="1">IF(B1739="","",IF(ISERROR(MATCH($J1739,SorP!$B$1:$B$6226,0)),"",INDIRECT("'SorP'!$A$"&amp;MATCH($S1739&amp;$J1739,SorP!C:C,0))))</f>
        <v/>
      </c>
      <c r="U1739" s="168"/>
      <c r="V1739" s="169" t="e">
        <f>IF(C1739="",NA(),MATCH($B1739&amp;$C1739,'Smelter Look-up'!$J:$J,0))</f>
        <v>#N/A</v>
      </c>
      <c r="X1739" s="170">
        <f t="shared" ca="1" si="105"/>
        <v>0</v>
      </c>
      <c r="AB1739" s="314" t="str">
        <f t="shared" si="107"/>
        <v/>
      </c>
    </row>
    <row r="1740" spans="1:28" s="170" customFormat="1" ht="20.25">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106"/>
        <v/>
      </c>
      <c r="T1740" s="155" t="str">
        <f ca="1">IF(B1740="","",IF(ISERROR(MATCH($J1740,SorP!$B$1:$B$6226,0)),"",INDIRECT("'SorP'!$A$"&amp;MATCH($S1740&amp;$J1740,SorP!C:C,0))))</f>
        <v/>
      </c>
      <c r="U1740" s="168"/>
      <c r="V1740" s="169" t="e">
        <f>IF(C1740="",NA(),MATCH($B1740&amp;$C1740,'Smelter Look-up'!$J:$J,0))</f>
        <v>#N/A</v>
      </c>
      <c r="X1740" s="170">
        <f t="shared" ca="1" si="105"/>
        <v>0</v>
      </c>
      <c r="AB1740" s="314" t="str">
        <f t="shared" si="107"/>
        <v/>
      </c>
    </row>
    <row r="1741" spans="1:28" s="170" customFormat="1" ht="20.25">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106"/>
        <v/>
      </c>
      <c r="T1741" s="155" t="str">
        <f ca="1">IF(B1741="","",IF(ISERROR(MATCH($J1741,SorP!$B$1:$B$6226,0)),"",INDIRECT("'SorP'!$A$"&amp;MATCH($S1741&amp;$J1741,SorP!C:C,0))))</f>
        <v/>
      </c>
      <c r="U1741" s="168"/>
      <c r="V1741" s="169" t="e">
        <f>IF(C1741="",NA(),MATCH($B1741&amp;$C1741,'Smelter Look-up'!$J:$J,0))</f>
        <v>#N/A</v>
      </c>
      <c r="X1741" s="170">
        <f t="shared" ca="1" si="105"/>
        <v>0</v>
      </c>
      <c r="AB1741" s="314" t="str">
        <f t="shared" si="107"/>
        <v/>
      </c>
    </row>
    <row r="1742" spans="1:28" s="170" customFormat="1" ht="20.25">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106"/>
        <v/>
      </c>
      <c r="T1742" s="155" t="str">
        <f ca="1">IF(B1742="","",IF(ISERROR(MATCH($J1742,SorP!$B$1:$B$6226,0)),"",INDIRECT("'SorP'!$A$"&amp;MATCH($S1742&amp;$J1742,SorP!C:C,0))))</f>
        <v/>
      </c>
      <c r="U1742" s="168"/>
      <c r="V1742" s="169" t="e">
        <f>IF(C1742="",NA(),MATCH($B1742&amp;$C1742,'Smelter Look-up'!$J:$J,0))</f>
        <v>#N/A</v>
      </c>
      <c r="X1742" s="170">
        <f t="shared" ca="1" si="105"/>
        <v>0</v>
      </c>
      <c r="AB1742" s="314" t="str">
        <f t="shared" si="107"/>
        <v/>
      </c>
    </row>
    <row r="1743" spans="1:28" s="170" customFormat="1" ht="20.25">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106"/>
        <v/>
      </c>
      <c r="T1743" s="155" t="str">
        <f ca="1">IF(B1743="","",IF(ISERROR(MATCH($J1743,SorP!$B$1:$B$6226,0)),"",INDIRECT("'SorP'!$A$"&amp;MATCH($S1743&amp;$J1743,SorP!C:C,0))))</f>
        <v/>
      </c>
      <c r="U1743" s="168"/>
      <c r="V1743" s="169" t="e">
        <f>IF(C1743="",NA(),MATCH($B1743&amp;$C1743,'Smelter Look-up'!$J:$J,0))</f>
        <v>#N/A</v>
      </c>
      <c r="X1743" s="170">
        <f t="shared" ca="1" si="105"/>
        <v>0</v>
      </c>
      <c r="AB1743" s="314" t="str">
        <f t="shared" si="107"/>
        <v/>
      </c>
    </row>
    <row r="1744" spans="1:28" s="170" customFormat="1" ht="20.25">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106"/>
        <v/>
      </c>
      <c r="T1744" s="155" t="str">
        <f ca="1">IF(B1744="","",IF(ISERROR(MATCH($J1744,SorP!$B$1:$B$6226,0)),"",INDIRECT("'SorP'!$A$"&amp;MATCH($S1744&amp;$J1744,SorP!C:C,0))))</f>
        <v/>
      </c>
      <c r="U1744" s="168"/>
      <c r="V1744" s="169" t="e">
        <f>IF(C1744="",NA(),MATCH($B1744&amp;$C1744,'Smelter Look-up'!$J:$J,0))</f>
        <v>#N/A</v>
      </c>
      <c r="X1744" s="170">
        <f t="shared" ca="1" si="105"/>
        <v>0</v>
      </c>
      <c r="AB1744" s="314" t="str">
        <f t="shared" si="107"/>
        <v/>
      </c>
    </row>
    <row r="1745" spans="1:28" s="170" customFormat="1" ht="20.25">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106"/>
        <v/>
      </c>
      <c r="T1745" s="155" t="str">
        <f ca="1">IF(B1745="","",IF(ISERROR(MATCH($J1745,SorP!$B$1:$B$6226,0)),"",INDIRECT("'SorP'!$A$"&amp;MATCH($S1745&amp;$J1745,SorP!C:C,0))))</f>
        <v/>
      </c>
      <c r="U1745" s="168"/>
      <c r="V1745" s="169" t="e">
        <f>IF(C1745="",NA(),MATCH($B1745&amp;$C1745,'Smelter Look-up'!$J:$J,0))</f>
        <v>#N/A</v>
      </c>
      <c r="X1745" s="170">
        <f t="shared" ca="1" si="105"/>
        <v>0</v>
      </c>
      <c r="AB1745" s="314" t="str">
        <f t="shared" si="107"/>
        <v/>
      </c>
    </row>
    <row r="1746" spans="1:28" s="170" customFormat="1" ht="20.25">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106"/>
        <v/>
      </c>
      <c r="T1746" s="155" t="str">
        <f ca="1">IF(B1746="","",IF(ISERROR(MATCH($J1746,SorP!$B$1:$B$6226,0)),"",INDIRECT("'SorP'!$A$"&amp;MATCH($S1746&amp;$J1746,SorP!C:C,0))))</f>
        <v/>
      </c>
      <c r="U1746" s="168"/>
      <c r="V1746" s="169" t="e">
        <f>IF(C1746="",NA(),MATCH($B1746&amp;$C1746,'Smelter Look-up'!$J:$J,0))</f>
        <v>#N/A</v>
      </c>
      <c r="X1746" s="170">
        <f t="shared" ca="1" si="105"/>
        <v>0</v>
      </c>
      <c r="AB1746" s="314" t="str">
        <f t="shared" si="107"/>
        <v/>
      </c>
    </row>
    <row r="1747" spans="1:28" s="170" customFormat="1" ht="20.25">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106"/>
        <v/>
      </c>
      <c r="T1747" s="155" t="str">
        <f ca="1">IF(B1747="","",IF(ISERROR(MATCH($J1747,SorP!$B$1:$B$6226,0)),"",INDIRECT("'SorP'!$A$"&amp;MATCH($S1747&amp;$J1747,SorP!C:C,0))))</f>
        <v/>
      </c>
      <c r="U1747" s="168"/>
      <c r="V1747" s="169" t="e">
        <f>IF(C1747="",NA(),MATCH($B1747&amp;$C1747,'Smelter Look-up'!$J:$J,0))</f>
        <v>#N/A</v>
      </c>
      <c r="X1747" s="170">
        <f t="shared" ca="1" si="105"/>
        <v>0</v>
      </c>
      <c r="AB1747" s="314" t="str">
        <f t="shared" si="107"/>
        <v/>
      </c>
    </row>
    <row r="1748" spans="1:28" s="170" customFormat="1" ht="20.25">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106"/>
        <v/>
      </c>
      <c r="T1748" s="155" t="str">
        <f ca="1">IF(B1748="","",IF(ISERROR(MATCH($J1748,SorP!$B$1:$B$6226,0)),"",INDIRECT("'SorP'!$A$"&amp;MATCH($S1748&amp;$J1748,SorP!C:C,0))))</f>
        <v/>
      </c>
      <c r="U1748" s="168"/>
      <c r="V1748" s="169" t="e">
        <f>IF(C1748="",NA(),MATCH($B1748&amp;$C1748,'Smelter Look-up'!$J:$J,0))</f>
        <v>#N/A</v>
      </c>
      <c r="X1748" s="170">
        <f t="shared" ca="1" si="105"/>
        <v>0</v>
      </c>
      <c r="AB1748" s="314" t="str">
        <f t="shared" si="107"/>
        <v/>
      </c>
    </row>
    <row r="1749" spans="1:28" s="170" customFormat="1" ht="20.25">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106"/>
        <v/>
      </c>
      <c r="T1749" s="155" t="str">
        <f ca="1">IF(B1749="","",IF(ISERROR(MATCH($J1749,SorP!$B$1:$B$6226,0)),"",INDIRECT("'SorP'!$A$"&amp;MATCH($S1749&amp;$J1749,SorP!C:C,0))))</f>
        <v/>
      </c>
      <c r="U1749" s="168"/>
      <c r="V1749" s="169" t="e">
        <f>IF(C1749="",NA(),MATCH($B1749&amp;$C1749,'Smelter Look-up'!$J:$J,0))</f>
        <v>#N/A</v>
      </c>
      <c r="X1749" s="170">
        <f t="shared" ca="1" si="105"/>
        <v>0</v>
      </c>
      <c r="AB1749" s="314" t="str">
        <f t="shared" si="107"/>
        <v/>
      </c>
    </row>
    <row r="1750" spans="1:28" s="170" customFormat="1" ht="20.25">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106"/>
        <v/>
      </c>
      <c r="T1750" s="155" t="str">
        <f ca="1">IF(B1750="","",IF(ISERROR(MATCH($J1750,SorP!$B$1:$B$6226,0)),"",INDIRECT("'SorP'!$A$"&amp;MATCH($S1750&amp;$J1750,SorP!C:C,0))))</f>
        <v/>
      </c>
      <c r="U1750" s="168"/>
      <c r="V1750" s="169" t="e">
        <f>IF(C1750="",NA(),MATCH($B1750&amp;$C1750,'Smelter Look-up'!$J:$J,0))</f>
        <v>#N/A</v>
      </c>
      <c r="X1750" s="170">
        <f t="shared" ca="1" si="105"/>
        <v>0</v>
      </c>
      <c r="AB1750" s="314" t="str">
        <f t="shared" si="107"/>
        <v/>
      </c>
    </row>
    <row r="1751" spans="1:28" s="170" customFormat="1" ht="20.25">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106"/>
        <v/>
      </c>
      <c r="T1751" s="155" t="str">
        <f ca="1">IF(B1751="","",IF(ISERROR(MATCH($J1751,SorP!$B$1:$B$6226,0)),"",INDIRECT("'SorP'!$A$"&amp;MATCH($S1751&amp;$J1751,SorP!C:C,0))))</f>
        <v/>
      </c>
      <c r="U1751" s="168"/>
      <c r="V1751" s="169" t="e">
        <f>IF(C1751="",NA(),MATCH($B1751&amp;$C1751,'Smelter Look-up'!$J:$J,0))</f>
        <v>#N/A</v>
      </c>
      <c r="X1751" s="170">
        <f t="shared" ca="1" si="105"/>
        <v>0</v>
      </c>
      <c r="AB1751" s="314" t="str">
        <f t="shared" si="107"/>
        <v/>
      </c>
    </row>
    <row r="1752" spans="1:28" s="170" customFormat="1" ht="20.25">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106"/>
        <v/>
      </c>
      <c r="T1752" s="155" t="str">
        <f ca="1">IF(B1752="","",IF(ISERROR(MATCH($J1752,SorP!$B$1:$B$6226,0)),"",INDIRECT("'SorP'!$A$"&amp;MATCH($S1752&amp;$J1752,SorP!C:C,0))))</f>
        <v/>
      </c>
      <c r="U1752" s="168"/>
      <c r="V1752" s="169" t="e">
        <f>IF(C1752="",NA(),MATCH($B1752&amp;$C1752,'Smelter Look-up'!$J:$J,0))</f>
        <v>#N/A</v>
      </c>
      <c r="X1752" s="170">
        <f t="shared" ca="1" si="105"/>
        <v>0</v>
      </c>
      <c r="AB1752" s="314" t="str">
        <f t="shared" si="107"/>
        <v/>
      </c>
    </row>
    <row r="1753" spans="1:28" s="170" customFormat="1" ht="20.25">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106"/>
        <v/>
      </c>
      <c r="T1753" s="155" t="str">
        <f ca="1">IF(B1753="","",IF(ISERROR(MATCH($J1753,SorP!$B$1:$B$6226,0)),"",INDIRECT("'SorP'!$A$"&amp;MATCH($S1753&amp;$J1753,SorP!C:C,0))))</f>
        <v/>
      </c>
      <c r="U1753" s="168"/>
      <c r="V1753" s="169" t="e">
        <f>IF(C1753="",NA(),MATCH($B1753&amp;$C1753,'Smelter Look-up'!$J:$J,0))</f>
        <v>#N/A</v>
      </c>
      <c r="X1753" s="170">
        <f t="shared" ca="1" si="105"/>
        <v>0</v>
      </c>
      <c r="AB1753" s="314" t="str">
        <f t="shared" si="107"/>
        <v/>
      </c>
    </row>
    <row r="1754" spans="1:28" s="170" customFormat="1" ht="20.25">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106"/>
        <v/>
      </c>
      <c r="T1754" s="155" t="str">
        <f ca="1">IF(B1754="","",IF(ISERROR(MATCH($J1754,SorP!$B$1:$B$6226,0)),"",INDIRECT("'SorP'!$A$"&amp;MATCH($S1754&amp;$J1754,SorP!C:C,0))))</f>
        <v/>
      </c>
      <c r="U1754" s="168"/>
      <c r="V1754" s="169" t="e">
        <f>IF(C1754="",NA(),MATCH($B1754&amp;$C1754,'Smelter Look-up'!$J:$J,0))</f>
        <v>#N/A</v>
      </c>
      <c r="X1754" s="170">
        <f t="shared" ca="1" si="105"/>
        <v>0</v>
      </c>
      <c r="AB1754" s="314" t="str">
        <f t="shared" si="107"/>
        <v/>
      </c>
    </row>
    <row r="1755" spans="1:28" s="170" customFormat="1" ht="20.25">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106"/>
        <v/>
      </c>
      <c r="T1755" s="155" t="str">
        <f ca="1">IF(B1755="","",IF(ISERROR(MATCH($J1755,SorP!$B$1:$B$6226,0)),"",INDIRECT("'SorP'!$A$"&amp;MATCH($S1755&amp;$J1755,SorP!C:C,0))))</f>
        <v/>
      </c>
      <c r="U1755" s="168"/>
      <c r="V1755" s="169" t="e">
        <f>IF(C1755="",NA(),MATCH($B1755&amp;$C1755,'Smelter Look-up'!$J:$J,0))</f>
        <v>#N/A</v>
      </c>
      <c r="X1755" s="170">
        <f t="shared" ca="1" si="105"/>
        <v>0</v>
      </c>
      <c r="AB1755" s="314" t="str">
        <f t="shared" si="107"/>
        <v/>
      </c>
    </row>
    <row r="1756" spans="1:28" s="170" customFormat="1" ht="20.25">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106"/>
        <v/>
      </c>
      <c r="T1756" s="155" t="str">
        <f ca="1">IF(B1756="","",IF(ISERROR(MATCH($J1756,SorP!$B$1:$B$6226,0)),"",INDIRECT("'SorP'!$A$"&amp;MATCH($S1756&amp;$J1756,SorP!C:C,0))))</f>
        <v/>
      </c>
      <c r="U1756" s="168"/>
      <c r="V1756" s="169" t="e">
        <f>IF(C1756="",NA(),MATCH($B1756&amp;$C1756,'Smelter Look-up'!$J:$J,0))</f>
        <v>#N/A</v>
      </c>
      <c r="X1756" s="170">
        <f t="shared" ca="1" si="105"/>
        <v>0</v>
      </c>
      <c r="AB1756" s="314" t="str">
        <f t="shared" si="107"/>
        <v/>
      </c>
    </row>
    <row r="1757" spans="1:28" s="170" customFormat="1" ht="20.25">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106"/>
        <v/>
      </c>
      <c r="T1757" s="155" t="str">
        <f ca="1">IF(B1757="","",IF(ISERROR(MATCH($J1757,SorP!$B$1:$B$6226,0)),"",INDIRECT("'SorP'!$A$"&amp;MATCH($S1757&amp;$J1757,SorP!C:C,0))))</f>
        <v/>
      </c>
      <c r="U1757" s="168"/>
      <c r="V1757" s="169" t="e">
        <f>IF(C1757="",NA(),MATCH($B1757&amp;$C1757,'Smelter Look-up'!$J:$J,0))</f>
        <v>#N/A</v>
      </c>
      <c r="X1757" s="170">
        <f t="shared" ca="1" si="105"/>
        <v>0</v>
      </c>
      <c r="AB1757" s="314" t="str">
        <f t="shared" si="107"/>
        <v/>
      </c>
    </row>
    <row r="1758" spans="1:28" s="170" customFormat="1" ht="20.25">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106"/>
        <v/>
      </c>
      <c r="T1758" s="155" t="str">
        <f ca="1">IF(B1758="","",IF(ISERROR(MATCH($J1758,SorP!$B$1:$B$6226,0)),"",INDIRECT("'SorP'!$A$"&amp;MATCH($S1758&amp;$J1758,SorP!C:C,0))))</f>
        <v/>
      </c>
      <c r="U1758" s="168"/>
      <c r="V1758" s="169" t="e">
        <f>IF(C1758="",NA(),MATCH($B1758&amp;$C1758,'Smelter Look-up'!$J:$J,0))</f>
        <v>#N/A</v>
      </c>
      <c r="X1758" s="170">
        <f t="shared" ca="1" si="105"/>
        <v>0</v>
      </c>
      <c r="AB1758" s="314" t="str">
        <f t="shared" si="107"/>
        <v/>
      </c>
    </row>
    <row r="1759" spans="1:28" s="170" customFormat="1" ht="20.25">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106"/>
        <v/>
      </c>
      <c r="T1759" s="155" t="str">
        <f ca="1">IF(B1759="","",IF(ISERROR(MATCH($J1759,SorP!$B$1:$B$6226,0)),"",INDIRECT("'SorP'!$A$"&amp;MATCH($S1759&amp;$J1759,SorP!C:C,0))))</f>
        <v/>
      </c>
      <c r="U1759" s="168"/>
      <c r="V1759" s="169" t="e">
        <f>IF(C1759="",NA(),MATCH($B1759&amp;$C1759,'Smelter Look-up'!$J:$J,0))</f>
        <v>#N/A</v>
      </c>
      <c r="X1759" s="170">
        <f t="shared" ca="1" si="105"/>
        <v>0</v>
      </c>
      <c r="AB1759" s="314" t="str">
        <f t="shared" si="107"/>
        <v/>
      </c>
    </row>
    <row r="1760" spans="1:28" s="170" customFormat="1" ht="20.25">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106"/>
        <v/>
      </c>
      <c r="T1760" s="155" t="str">
        <f ca="1">IF(B1760="","",IF(ISERROR(MATCH($J1760,SorP!$B$1:$B$6226,0)),"",INDIRECT("'SorP'!$A$"&amp;MATCH($S1760&amp;$J1760,SorP!C:C,0))))</f>
        <v/>
      </c>
      <c r="U1760" s="168"/>
      <c r="V1760" s="169" t="e">
        <f>IF(C1760="",NA(),MATCH($B1760&amp;$C1760,'Smelter Look-up'!$J:$J,0))</f>
        <v>#N/A</v>
      </c>
      <c r="X1760" s="170">
        <f t="shared" ca="1" si="105"/>
        <v>0</v>
      </c>
      <c r="AB1760" s="314" t="str">
        <f t="shared" si="107"/>
        <v/>
      </c>
    </row>
    <row r="1761" spans="1:28" s="170" customFormat="1" ht="20.25">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106"/>
        <v/>
      </c>
      <c r="T1761" s="155" t="str">
        <f ca="1">IF(B1761="","",IF(ISERROR(MATCH($J1761,SorP!$B$1:$B$6226,0)),"",INDIRECT("'SorP'!$A$"&amp;MATCH($S1761&amp;$J1761,SorP!C:C,0))))</f>
        <v/>
      </c>
      <c r="U1761" s="168"/>
      <c r="V1761" s="169" t="e">
        <f>IF(C1761="",NA(),MATCH($B1761&amp;$C1761,'Smelter Look-up'!$J:$J,0))</f>
        <v>#N/A</v>
      </c>
      <c r="X1761" s="170">
        <f t="shared" ca="1" si="105"/>
        <v>0</v>
      </c>
      <c r="AB1761" s="314" t="str">
        <f t="shared" si="107"/>
        <v/>
      </c>
    </row>
    <row r="1762" spans="1:28" s="170" customFormat="1" ht="20.25">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106"/>
        <v/>
      </c>
      <c r="T1762" s="155" t="str">
        <f ca="1">IF(B1762="","",IF(ISERROR(MATCH($J1762,SorP!$B$1:$B$6226,0)),"",INDIRECT("'SorP'!$A$"&amp;MATCH($S1762&amp;$J1762,SorP!C:C,0))))</f>
        <v/>
      </c>
      <c r="U1762" s="168"/>
      <c r="V1762" s="169" t="e">
        <f>IF(C1762="",NA(),MATCH($B1762&amp;$C1762,'Smelter Look-up'!$J:$J,0))</f>
        <v>#N/A</v>
      </c>
      <c r="X1762" s="170">
        <f t="shared" ca="1" si="105"/>
        <v>0</v>
      </c>
      <c r="AB1762" s="314" t="str">
        <f t="shared" si="107"/>
        <v/>
      </c>
    </row>
    <row r="1763" spans="1:28" s="170" customFormat="1" ht="20.25">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106"/>
        <v/>
      </c>
      <c r="T1763" s="155" t="str">
        <f ca="1">IF(B1763="","",IF(ISERROR(MATCH($J1763,SorP!$B$1:$B$6226,0)),"",INDIRECT("'SorP'!$A$"&amp;MATCH($S1763&amp;$J1763,SorP!C:C,0))))</f>
        <v/>
      </c>
      <c r="U1763" s="168"/>
      <c r="V1763" s="169" t="e">
        <f>IF(C1763="",NA(),MATCH($B1763&amp;$C1763,'Smelter Look-up'!$J:$J,0))</f>
        <v>#N/A</v>
      </c>
      <c r="X1763" s="170">
        <f t="shared" ca="1" si="105"/>
        <v>0</v>
      </c>
      <c r="AB1763" s="314" t="str">
        <f t="shared" si="107"/>
        <v/>
      </c>
    </row>
    <row r="1764" spans="1:28" s="170" customFormat="1" ht="20.25">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106"/>
        <v/>
      </c>
      <c r="T1764" s="155" t="str">
        <f ca="1">IF(B1764="","",IF(ISERROR(MATCH($J1764,SorP!$B$1:$B$6226,0)),"",INDIRECT("'SorP'!$A$"&amp;MATCH($S1764&amp;$J1764,SorP!C:C,0))))</f>
        <v/>
      </c>
      <c r="U1764" s="168"/>
      <c r="V1764" s="169" t="e">
        <f>IF(C1764="",NA(),MATCH($B1764&amp;$C1764,'Smelter Look-up'!$J:$J,0))</f>
        <v>#N/A</v>
      </c>
      <c r="X1764" s="170">
        <f t="shared" ca="1" si="105"/>
        <v>0</v>
      </c>
      <c r="AB1764" s="314" t="str">
        <f t="shared" si="107"/>
        <v/>
      </c>
    </row>
    <row r="1765" spans="1:28" s="170" customFormat="1" ht="20.25">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106"/>
        <v/>
      </c>
      <c r="T1765" s="155" t="str">
        <f ca="1">IF(B1765="","",IF(ISERROR(MATCH($J1765,SorP!$B$1:$B$6226,0)),"",INDIRECT("'SorP'!$A$"&amp;MATCH($S1765&amp;$J1765,SorP!C:C,0))))</f>
        <v/>
      </c>
      <c r="U1765" s="168"/>
      <c r="V1765" s="169" t="e">
        <f>IF(C1765="",NA(),MATCH($B1765&amp;$C1765,'Smelter Look-up'!$J:$J,0))</f>
        <v>#N/A</v>
      </c>
      <c r="X1765" s="170">
        <f t="shared" ca="1" si="105"/>
        <v>0</v>
      </c>
      <c r="AB1765" s="314" t="str">
        <f t="shared" si="107"/>
        <v/>
      </c>
    </row>
    <row r="1766" spans="1:28" s="170" customFormat="1" ht="20.25">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106"/>
        <v/>
      </c>
      <c r="T1766" s="155" t="str">
        <f ca="1">IF(B1766="","",IF(ISERROR(MATCH($J1766,SorP!$B$1:$B$6226,0)),"",INDIRECT("'SorP'!$A$"&amp;MATCH($S1766&amp;$J1766,SorP!C:C,0))))</f>
        <v/>
      </c>
      <c r="U1766" s="168"/>
      <c r="V1766" s="169" t="e">
        <f>IF(C1766="",NA(),MATCH($B1766&amp;$C1766,'Smelter Look-up'!$J:$J,0))</f>
        <v>#N/A</v>
      </c>
      <c r="X1766" s="170">
        <f t="shared" ca="1" si="105"/>
        <v>0</v>
      </c>
      <c r="AB1766" s="314" t="str">
        <f t="shared" si="107"/>
        <v/>
      </c>
    </row>
    <row r="1767" spans="1:28" s="170" customFormat="1" ht="20.25">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106"/>
        <v/>
      </c>
      <c r="T1767" s="155" t="str">
        <f ca="1">IF(B1767="","",IF(ISERROR(MATCH($J1767,SorP!$B$1:$B$6226,0)),"",INDIRECT("'SorP'!$A$"&amp;MATCH($S1767&amp;$J1767,SorP!C:C,0))))</f>
        <v/>
      </c>
      <c r="U1767" s="168"/>
      <c r="V1767" s="169" t="e">
        <f>IF(C1767="",NA(),MATCH($B1767&amp;$C1767,'Smelter Look-up'!$J:$J,0))</f>
        <v>#N/A</v>
      </c>
      <c r="X1767" s="170">
        <f t="shared" ca="1" si="105"/>
        <v>0</v>
      </c>
      <c r="AB1767" s="314" t="str">
        <f t="shared" si="107"/>
        <v/>
      </c>
    </row>
    <row r="1768" spans="1:28" s="170" customFormat="1" ht="20.25">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106"/>
        <v/>
      </c>
      <c r="T1768" s="155" t="str">
        <f ca="1">IF(B1768="","",IF(ISERROR(MATCH($J1768,SorP!$B$1:$B$6226,0)),"",INDIRECT("'SorP'!$A$"&amp;MATCH($S1768&amp;$J1768,SorP!C:C,0))))</f>
        <v/>
      </c>
      <c r="U1768" s="168"/>
      <c r="V1768" s="169" t="e">
        <f>IF(C1768="",NA(),MATCH($B1768&amp;$C1768,'Smelter Look-up'!$J:$J,0))</f>
        <v>#N/A</v>
      </c>
      <c r="X1768" s="170">
        <f t="shared" ca="1" si="105"/>
        <v>0</v>
      </c>
      <c r="AB1768" s="314" t="str">
        <f t="shared" si="107"/>
        <v/>
      </c>
    </row>
    <row r="1769" spans="1:28" s="170" customFormat="1" ht="20.25">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106"/>
        <v/>
      </c>
      <c r="T1769" s="155" t="str">
        <f ca="1">IF(B1769="","",IF(ISERROR(MATCH($J1769,SorP!$B$1:$B$6226,0)),"",INDIRECT("'SorP'!$A$"&amp;MATCH($S1769&amp;$J1769,SorP!C:C,0))))</f>
        <v/>
      </c>
      <c r="U1769" s="168"/>
      <c r="V1769" s="169" t="e">
        <f>IF(C1769="",NA(),MATCH($B1769&amp;$C1769,'Smelter Look-up'!$J:$J,0))</f>
        <v>#N/A</v>
      </c>
      <c r="X1769" s="170">
        <f t="shared" ca="1" si="105"/>
        <v>0</v>
      </c>
      <c r="AB1769" s="314" t="str">
        <f t="shared" si="107"/>
        <v/>
      </c>
    </row>
    <row r="1770" spans="1:28" s="170" customFormat="1" ht="20.25">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106"/>
        <v/>
      </c>
      <c r="T1770" s="155" t="str">
        <f ca="1">IF(B1770="","",IF(ISERROR(MATCH($J1770,SorP!$B$1:$B$6226,0)),"",INDIRECT("'SorP'!$A$"&amp;MATCH($S1770&amp;$J1770,SorP!C:C,0))))</f>
        <v/>
      </c>
      <c r="U1770" s="168"/>
      <c r="V1770" s="169" t="e">
        <f>IF(C1770="",NA(),MATCH($B1770&amp;$C1770,'Smelter Look-up'!$J:$J,0))</f>
        <v>#N/A</v>
      </c>
      <c r="X1770" s="170">
        <f t="shared" ca="1" si="105"/>
        <v>0</v>
      </c>
      <c r="AB1770" s="314" t="str">
        <f t="shared" si="107"/>
        <v/>
      </c>
    </row>
    <row r="1771" spans="1:28" s="170" customFormat="1" ht="20.25">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106"/>
        <v/>
      </c>
      <c r="T1771" s="155" t="str">
        <f ca="1">IF(B1771="","",IF(ISERROR(MATCH($J1771,SorP!$B$1:$B$6226,0)),"",INDIRECT("'SorP'!$A$"&amp;MATCH($S1771&amp;$J1771,SorP!C:C,0))))</f>
        <v/>
      </c>
      <c r="U1771" s="168"/>
      <c r="V1771" s="169" t="e">
        <f>IF(C1771="",NA(),MATCH($B1771&amp;$C1771,'Smelter Look-up'!$J:$J,0))</f>
        <v>#N/A</v>
      </c>
      <c r="X1771" s="170">
        <f t="shared" ca="1" si="105"/>
        <v>0</v>
      </c>
      <c r="AB1771" s="314" t="str">
        <f t="shared" si="107"/>
        <v/>
      </c>
    </row>
    <row r="1772" spans="1:28" s="170" customFormat="1" ht="20.25">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106"/>
        <v/>
      </c>
      <c r="T1772" s="155" t="str">
        <f ca="1">IF(B1772="","",IF(ISERROR(MATCH($J1772,SorP!$B$1:$B$6226,0)),"",INDIRECT("'SorP'!$A$"&amp;MATCH($S1772&amp;$J1772,SorP!C:C,0))))</f>
        <v/>
      </c>
      <c r="U1772" s="168"/>
      <c r="V1772" s="169" t="e">
        <f>IF(C1772="",NA(),MATCH($B1772&amp;$C1772,'Smelter Look-up'!$J:$J,0))</f>
        <v>#N/A</v>
      </c>
      <c r="X1772" s="170">
        <f t="shared" ca="1" si="105"/>
        <v>0</v>
      </c>
      <c r="AB1772" s="314" t="str">
        <f t="shared" si="107"/>
        <v/>
      </c>
    </row>
    <row r="1773" spans="1:28" s="170" customFormat="1" ht="20.25">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106"/>
        <v/>
      </c>
      <c r="T1773" s="155" t="str">
        <f ca="1">IF(B1773="","",IF(ISERROR(MATCH($J1773,SorP!$B$1:$B$6226,0)),"",INDIRECT("'SorP'!$A$"&amp;MATCH($S1773&amp;$J1773,SorP!C:C,0))))</f>
        <v/>
      </c>
      <c r="U1773" s="168"/>
      <c r="V1773" s="169" t="e">
        <f>IF(C1773="",NA(),MATCH($B1773&amp;$C1773,'Smelter Look-up'!$J:$J,0))</f>
        <v>#N/A</v>
      </c>
      <c r="X1773" s="170">
        <f t="shared" ca="1" si="105"/>
        <v>0</v>
      </c>
      <c r="AB1773" s="314" t="str">
        <f t="shared" si="107"/>
        <v/>
      </c>
    </row>
    <row r="1774" spans="1:28" s="170" customFormat="1" ht="20.25">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106"/>
        <v/>
      </c>
      <c r="T1774" s="155" t="str">
        <f ca="1">IF(B1774="","",IF(ISERROR(MATCH($J1774,SorP!$B$1:$B$6226,0)),"",INDIRECT("'SorP'!$A$"&amp;MATCH($S1774&amp;$J1774,SorP!C:C,0))))</f>
        <v/>
      </c>
      <c r="U1774" s="168"/>
      <c r="V1774" s="169" t="e">
        <f>IF(C1774="",NA(),MATCH($B1774&amp;$C1774,'Smelter Look-up'!$J:$J,0))</f>
        <v>#N/A</v>
      </c>
      <c r="X1774" s="170">
        <f t="shared" ca="1" si="105"/>
        <v>0</v>
      </c>
      <c r="AB1774" s="314" t="str">
        <f t="shared" si="107"/>
        <v/>
      </c>
    </row>
    <row r="1775" spans="1:28" s="170" customFormat="1" ht="20.25">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106"/>
        <v/>
      </c>
      <c r="T1775" s="155" t="str">
        <f ca="1">IF(B1775="","",IF(ISERROR(MATCH($J1775,SorP!$B$1:$B$6226,0)),"",INDIRECT("'SorP'!$A$"&amp;MATCH($S1775&amp;$J1775,SorP!C:C,0))))</f>
        <v/>
      </c>
      <c r="U1775" s="168"/>
      <c r="V1775" s="169" t="e">
        <f>IF(C1775="",NA(),MATCH($B1775&amp;$C1775,'Smelter Look-up'!$J:$J,0))</f>
        <v>#N/A</v>
      </c>
      <c r="X1775" s="170">
        <f t="shared" ca="1" si="105"/>
        <v>0</v>
      </c>
      <c r="AB1775" s="314" t="str">
        <f t="shared" si="107"/>
        <v/>
      </c>
    </row>
    <row r="1776" spans="1:28" s="170" customFormat="1" ht="20.25">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106"/>
        <v/>
      </c>
      <c r="T1776" s="155" t="str">
        <f ca="1">IF(B1776="","",IF(ISERROR(MATCH($J1776,SorP!$B$1:$B$6226,0)),"",INDIRECT("'SorP'!$A$"&amp;MATCH($S1776&amp;$J1776,SorP!C:C,0))))</f>
        <v/>
      </c>
      <c r="U1776" s="168"/>
      <c r="V1776" s="169" t="e">
        <f>IF(C1776="",NA(),MATCH($B1776&amp;$C1776,'Smelter Look-up'!$J:$J,0))</f>
        <v>#N/A</v>
      </c>
      <c r="X1776" s="170">
        <f t="shared" ca="1" si="105"/>
        <v>0</v>
      </c>
      <c r="AB1776" s="314" t="str">
        <f t="shared" si="107"/>
        <v/>
      </c>
    </row>
    <row r="1777" spans="1:28" s="170" customFormat="1" ht="20.25">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106"/>
        <v/>
      </c>
      <c r="T1777" s="155" t="str">
        <f ca="1">IF(B1777="","",IF(ISERROR(MATCH($J1777,SorP!$B$1:$B$6226,0)),"",INDIRECT("'SorP'!$A$"&amp;MATCH($S1777&amp;$J1777,SorP!C:C,0))))</f>
        <v/>
      </c>
      <c r="U1777" s="168"/>
      <c r="V1777" s="169" t="e">
        <f>IF(C1777="",NA(),MATCH($B1777&amp;$C1777,'Smelter Look-up'!$J:$J,0))</f>
        <v>#N/A</v>
      </c>
      <c r="X1777" s="170">
        <f t="shared" ca="1" si="105"/>
        <v>0</v>
      </c>
      <c r="AB1777" s="314" t="str">
        <f t="shared" si="107"/>
        <v/>
      </c>
    </row>
    <row r="1778" spans="1:28" s="170" customFormat="1" ht="20.25">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106"/>
        <v/>
      </c>
      <c r="T1778" s="155" t="str">
        <f ca="1">IF(B1778="","",IF(ISERROR(MATCH($J1778,SorP!$B$1:$B$6226,0)),"",INDIRECT("'SorP'!$A$"&amp;MATCH($S1778&amp;$J1778,SorP!C:C,0))))</f>
        <v/>
      </c>
      <c r="U1778" s="168"/>
      <c r="V1778" s="169" t="e">
        <f>IF(C1778="",NA(),MATCH($B1778&amp;$C1778,'Smelter Look-up'!$J:$J,0))</f>
        <v>#N/A</v>
      </c>
      <c r="X1778" s="170">
        <f t="shared" ca="1" si="105"/>
        <v>0</v>
      </c>
      <c r="AB1778" s="314" t="str">
        <f t="shared" si="107"/>
        <v/>
      </c>
    </row>
    <row r="1779" spans="1:28" s="170" customFormat="1" ht="20.25">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106"/>
        <v/>
      </c>
      <c r="T1779" s="155" t="str">
        <f ca="1">IF(B1779="","",IF(ISERROR(MATCH($J1779,SorP!$B$1:$B$6226,0)),"",INDIRECT("'SorP'!$A$"&amp;MATCH($S1779&amp;$J1779,SorP!C:C,0))))</f>
        <v/>
      </c>
      <c r="U1779" s="168"/>
      <c r="V1779" s="169" t="e">
        <f>IF(C1779="",NA(),MATCH($B1779&amp;$C1779,'Smelter Look-up'!$J:$J,0))</f>
        <v>#N/A</v>
      </c>
      <c r="X1779" s="170">
        <f t="shared" ca="1" si="105"/>
        <v>0</v>
      </c>
      <c r="AB1779" s="314" t="str">
        <f t="shared" si="107"/>
        <v/>
      </c>
    </row>
    <row r="1780" spans="1:28" s="170" customFormat="1" ht="20.25">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106"/>
        <v/>
      </c>
      <c r="T1780" s="155" t="str">
        <f ca="1">IF(B1780="","",IF(ISERROR(MATCH($J1780,SorP!$B$1:$B$6226,0)),"",INDIRECT("'SorP'!$A$"&amp;MATCH($S1780&amp;$J1780,SorP!C:C,0))))</f>
        <v/>
      </c>
      <c r="U1780" s="168"/>
      <c r="V1780" s="169" t="e">
        <f>IF(C1780="",NA(),MATCH($B1780&amp;$C1780,'Smelter Look-up'!$J:$J,0))</f>
        <v>#N/A</v>
      </c>
      <c r="X1780" s="170">
        <f t="shared" ca="1" si="105"/>
        <v>0</v>
      </c>
      <c r="AB1780" s="314" t="str">
        <f t="shared" si="107"/>
        <v/>
      </c>
    </row>
    <row r="1781" spans="1:28" s="170" customFormat="1" ht="20.25">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106"/>
        <v/>
      </c>
      <c r="T1781" s="155" t="str">
        <f ca="1">IF(B1781="","",IF(ISERROR(MATCH($J1781,SorP!$B$1:$B$6226,0)),"",INDIRECT("'SorP'!$A$"&amp;MATCH($S1781&amp;$J1781,SorP!C:C,0))))</f>
        <v/>
      </c>
      <c r="U1781" s="168"/>
      <c r="V1781" s="169" t="e">
        <f>IF(C1781="",NA(),MATCH($B1781&amp;$C1781,'Smelter Look-up'!$J:$J,0))</f>
        <v>#N/A</v>
      </c>
      <c r="X1781" s="170">
        <f t="shared" ca="1" si="105"/>
        <v>0</v>
      </c>
      <c r="AB1781" s="314" t="str">
        <f t="shared" si="107"/>
        <v/>
      </c>
    </row>
    <row r="1782" spans="1:28" s="170" customFormat="1" ht="20.25">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106"/>
        <v/>
      </c>
      <c r="T1782" s="155" t="str">
        <f ca="1">IF(B1782="","",IF(ISERROR(MATCH($J1782,SorP!$B$1:$B$6226,0)),"",INDIRECT("'SorP'!$A$"&amp;MATCH($S1782&amp;$J1782,SorP!C:C,0))))</f>
        <v/>
      </c>
      <c r="U1782" s="168"/>
      <c r="V1782" s="169" t="e">
        <f>IF(C1782="",NA(),MATCH($B1782&amp;$C1782,'Smelter Look-up'!$J:$J,0))</f>
        <v>#N/A</v>
      </c>
      <c r="X1782" s="170">
        <f t="shared" ca="1" si="105"/>
        <v>0</v>
      </c>
      <c r="AB1782" s="314" t="str">
        <f t="shared" si="107"/>
        <v/>
      </c>
    </row>
    <row r="1783" spans="1:28" s="170" customFormat="1" ht="20.25">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106"/>
        <v/>
      </c>
      <c r="T1783" s="155" t="str">
        <f ca="1">IF(B1783="","",IF(ISERROR(MATCH($J1783,SorP!$B$1:$B$6226,0)),"",INDIRECT("'SorP'!$A$"&amp;MATCH($S1783&amp;$J1783,SorP!C:C,0))))</f>
        <v/>
      </c>
      <c r="U1783" s="168"/>
      <c r="V1783" s="169" t="e">
        <f>IF(C1783="",NA(),MATCH($B1783&amp;$C1783,'Smelter Look-up'!$J:$J,0))</f>
        <v>#N/A</v>
      </c>
      <c r="X1783" s="170">
        <f t="shared" ca="1" si="105"/>
        <v>0</v>
      </c>
      <c r="AB1783" s="314" t="str">
        <f t="shared" si="107"/>
        <v/>
      </c>
    </row>
    <row r="1784" spans="1:28" s="170" customFormat="1" ht="20.25">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106"/>
        <v/>
      </c>
      <c r="T1784" s="155" t="str">
        <f ca="1">IF(B1784="","",IF(ISERROR(MATCH($J1784,SorP!$B$1:$B$6226,0)),"",INDIRECT("'SorP'!$A$"&amp;MATCH($S1784&amp;$J1784,SorP!C:C,0))))</f>
        <v/>
      </c>
      <c r="U1784" s="168"/>
      <c r="V1784" s="169" t="e">
        <f>IF(C1784="",NA(),MATCH($B1784&amp;$C1784,'Smelter Look-up'!$J:$J,0))</f>
        <v>#N/A</v>
      </c>
      <c r="X1784" s="170">
        <f t="shared" ca="1" si="105"/>
        <v>0</v>
      </c>
      <c r="AB1784" s="314" t="str">
        <f t="shared" si="107"/>
        <v/>
      </c>
    </row>
    <row r="1785" spans="1:28" s="170" customFormat="1" ht="20.25">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106"/>
        <v/>
      </c>
      <c r="T1785" s="155" t="str">
        <f ca="1">IF(B1785="","",IF(ISERROR(MATCH($J1785,SorP!$B$1:$B$6226,0)),"",INDIRECT("'SorP'!$A$"&amp;MATCH($S1785&amp;$J1785,SorP!C:C,0))))</f>
        <v/>
      </c>
      <c r="U1785" s="168"/>
      <c r="V1785" s="169" t="e">
        <f>IF(C1785="",NA(),MATCH($B1785&amp;$C1785,'Smelter Look-up'!$J:$J,0))</f>
        <v>#N/A</v>
      </c>
      <c r="X1785" s="170">
        <f t="shared" ca="1" si="105"/>
        <v>0</v>
      </c>
      <c r="AB1785" s="314" t="str">
        <f t="shared" si="107"/>
        <v/>
      </c>
    </row>
    <row r="1786" spans="1:28" s="170" customFormat="1" ht="20.25">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106"/>
        <v/>
      </c>
      <c r="T1786" s="155" t="str">
        <f ca="1">IF(B1786="","",IF(ISERROR(MATCH($J1786,SorP!$B$1:$B$6226,0)),"",INDIRECT("'SorP'!$A$"&amp;MATCH($S1786&amp;$J1786,SorP!C:C,0))))</f>
        <v/>
      </c>
      <c r="U1786" s="168"/>
      <c r="V1786" s="169" t="e">
        <f>IF(C1786="",NA(),MATCH($B1786&amp;$C1786,'Smelter Look-up'!$J:$J,0))</f>
        <v>#N/A</v>
      </c>
      <c r="X1786" s="170">
        <f t="shared" ca="1" si="105"/>
        <v>0</v>
      </c>
      <c r="AB1786" s="314" t="str">
        <f t="shared" si="107"/>
        <v/>
      </c>
    </row>
    <row r="1787" spans="1:28" s="170" customFormat="1" ht="20.25">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106"/>
        <v/>
      </c>
      <c r="T1787" s="155" t="str">
        <f ca="1">IF(B1787="","",IF(ISERROR(MATCH($J1787,SorP!$B$1:$B$6226,0)),"",INDIRECT("'SorP'!$A$"&amp;MATCH($S1787&amp;$J1787,SorP!C:C,0))))</f>
        <v/>
      </c>
      <c r="U1787" s="168"/>
      <c r="V1787" s="169" t="e">
        <f>IF(C1787="",NA(),MATCH($B1787&amp;$C1787,'Smelter Look-up'!$J:$J,0))</f>
        <v>#N/A</v>
      </c>
      <c r="X1787" s="170">
        <f t="shared" ref="X1787:X1850" ca="1" si="108">IF(AND(C1787="Smelter not listed",OR(LEN(D1787)=0,LEN(E1787)=0)),1,0)</f>
        <v>0</v>
      </c>
      <c r="AB1787" s="314" t="str">
        <f t="shared" si="107"/>
        <v/>
      </c>
    </row>
    <row r="1788" spans="1:28" s="170" customFormat="1" ht="20.25">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ref="S1788:S1851" ca="1" si="109">IF(B1788="","",IF(ISERROR(MATCH($E1788,CL,0)),"Unknown",INDIRECT("'C'!$A$"&amp;MATCH($E1788,CL,0)+1)))</f>
        <v/>
      </c>
      <c r="T1788" s="155" t="str">
        <f ca="1">IF(B1788="","",IF(ISERROR(MATCH($J1788,SorP!$B$1:$B$6226,0)),"",INDIRECT("'SorP'!$A$"&amp;MATCH($S1788&amp;$J1788,SorP!C:C,0))))</f>
        <v/>
      </c>
      <c r="U1788" s="168"/>
      <c r="V1788" s="169" t="e">
        <f>IF(C1788="",NA(),MATCH($B1788&amp;$C1788,'Smelter Look-up'!$J:$J,0))</f>
        <v>#N/A</v>
      </c>
      <c r="X1788" s="170">
        <f t="shared" ca="1" si="108"/>
        <v>0</v>
      </c>
      <c r="AB1788" s="314" t="str">
        <f t="shared" si="107"/>
        <v/>
      </c>
    </row>
    <row r="1789" spans="1:28" s="170" customFormat="1" ht="20.25">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109"/>
        <v/>
      </c>
      <c r="T1789" s="155" t="str">
        <f ca="1">IF(B1789="","",IF(ISERROR(MATCH($J1789,SorP!$B$1:$B$6226,0)),"",INDIRECT("'SorP'!$A$"&amp;MATCH($S1789&amp;$J1789,SorP!C:C,0))))</f>
        <v/>
      </c>
      <c r="U1789" s="168"/>
      <c r="V1789" s="169" t="e">
        <f>IF(C1789="",NA(),MATCH($B1789&amp;$C1789,'Smelter Look-up'!$J:$J,0))</f>
        <v>#N/A</v>
      </c>
      <c r="X1789" s="170">
        <f t="shared" ca="1" si="108"/>
        <v>0</v>
      </c>
      <c r="AB1789" s="314" t="str">
        <f t="shared" si="107"/>
        <v/>
      </c>
    </row>
    <row r="1790" spans="1:28" s="170" customFormat="1" ht="20.25">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109"/>
        <v/>
      </c>
      <c r="T1790" s="155" t="str">
        <f ca="1">IF(B1790="","",IF(ISERROR(MATCH($J1790,SorP!$B$1:$B$6226,0)),"",INDIRECT("'SorP'!$A$"&amp;MATCH($S1790&amp;$J1790,SorP!C:C,0))))</f>
        <v/>
      </c>
      <c r="U1790" s="168"/>
      <c r="V1790" s="169" t="e">
        <f>IF(C1790="",NA(),MATCH($B1790&amp;$C1790,'Smelter Look-up'!$J:$J,0))</f>
        <v>#N/A</v>
      </c>
      <c r="X1790" s="170">
        <f t="shared" ca="1" si="108"/>
        <v>0</v>
      </c>
      <c r="AB1790" s="314" t="str">
        <f t="shared" si="107"/>
        <v/>
      </c>
    </row>
    <row r="1791" spans="1:28" s="170" customFormat="1" ht="20.25">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109"/>
        <v/>
      </c>
      <c r="T1791" s="155" t="str">
        <f ca="1">IF(B1791="","",IF(ISERROR(MATCH($J1791,SorP!$B$1:$B$6226,0)),"",INDIRECT("'SorP'!$A$"&amp;MATCH($S1791&amp;$J1791,SorP!C:C,0))))</f>
        <v/>
      </c>
      <c r="U1791" s="168"/>
      <c r="V1791" s="169" t="e">
        <f>IF(C1791="",NA(),MATCH($B1791&amp;$C1791,'Smelter Look-up'!$J:$J,0))</f>
        <v>#N/A</v>
      </c>
      <c r="X1791" s="170">
        <f t="shared" ca="1" si="108"/>
        <v>0</v>
      </c>
      <c r="AB1791" s="314" t="str">
        <f t="shared" si="107"/>
        <v/>
      </c>
    </row>
    <row r="1792" spans="1:28" s="170" customFormat="1" ht="20.25">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ca="1" si="109"/>
        <v/>
      </c>
      <c r="T1792" s="155" t="str">
        <f ca="1">IF(B1792="","",IF(ISERROR(MATCH($J1792,SorP!$B$1:$B$6226,0)),"",INDIRECT("'SorP'!$A$"&amp;MATCH($S1792&amp;$J1792,SorP!C:C,0))))</f>
        <v/>
      </c>
      <c r="U1792" s="168"/>
      <c r="V1792" s="169" t="e">
        <f>IF(C1792="",NA(),MATCH($B1792&amp;$C1792,'Smelter Look-up'!$J:$J,0))</f>
        <v>#N/A</v>
      </c>
      <c r="X1792" s="170">
        <f t="shared" ca="1" si="108"/>
        <v>0</v>
      </c>
      <c r="AB1792" s="314" t="str">
        <f t="shared" si="107"/>
        <v/>
      </c>
    </row>
    <row r="1793" spans="1:28" s="170" customFormat="1" ht="20.25">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109"/>
        <v/>
      </c>
      <c r="T1793" s="155" t="str">
        <f ca="1">IF(B1793="","",IF(ISERROR(MATCH($J1793,SorP!$B$1:$B$6226,0)),"",INDIRECT("'SorP'!$A$"&amp;MATCH($S1793&amp;$J1793,SorP!C:C,0))))</f>
        <v/>
      </c>
      <c r="U1793" s="168"/>
      <c r="V1793" s="169" t="e">
        <f>IF(C1793="",NA(),MATCH($B1793&amp;$C1793,'Smelter Look-up'!$J:$J,0))</f>
        <v>#N/A</v>
      </c>
      <c r="X1793" s="170">
        <f t="shared" ca="1" si="108"/>
        <v>0</v>
      </c>
      <c r="AB1793" s="314" t="str">
        <f t="shared" si="107"/>
        <v/>
      </c>
    </row>
    <row r="1794" spans="1:28" s="170" customFormat="1" ht="20.25">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109"/>
        <v/>
      </c>
      <c r="T1794" s="155" t="str">
        <f ca="1">IF(B1794="","",IF(ISERROR(MATCH($J1794,SorP!$B$1:$B$6226,0)),"",INDIRECT("'SorP'!$A$"&amp;MATCH($S1794&amp;$J1794,SorP!C:C,0))))</f>
        <v/>
      </c>
      <c r="U1794" s="168"/>
      <c r="V1794" s="169" t="e">
        <f>IF(C1794="",NA(),MATCH($B1794&amp;$C1794,'Smelter Look-up'!$J:$J,0))</f>
        <v>#N/A</v>
      </c>
      <c r="X1794" s="170">
        <f t="shared" ca="1" si="108"/>
        <v>0</v>
      </c>
      <c r="AB1794" s="314" t="str">
        <f t="shared" ref="AB1794:AB1857" si="110">IF(C1794="","",B1794)</f>
        <v/>
      </c>
    </row>
    <row r="1795" spans="1:28" s="170" customFormat="1" ht="20.25">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109"/>
        <v/>
      </c>
      <c r="T1795" s="155" t="str">
        <f ca="1">IF(B1795="","",IF(ISERROR(MATCH($J1795,SorP!$B$1:$B$6226,0)),"",INDIRECT("'SorP'!$A$"&amp;MATCH($S1795&amp;$J1795,SorP!C:C,0))))</f>
        <v/>
      </c>
      <c r="U1795" s="168"/>
      <c r="V1795" s="169" t="e">
        <f>IF(C1795="",NA(),MATCH($B1795&amp;$C1795,'Smelter Look-up'!$J:$J,0))</f>
        <v>#N/A</v>
      </c>
      <c r="X1795" s="170">
        <f t="shared" ca="1" si="108"/>
        <v>0</v>
      </c>
      <c r="AB1795" s="314" t="str">
        <f t="shared" si="110"/>
        <v/>
      </c>
    </row>
    <row r="1796" spans="1:28" s="170" customFormat="1" ht="20.25">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109"/>
        <v/>
      </c>
      <c r="T1796" s="155" t="str">
        <f ca="1">IF(B1796="","",IF(ISERROR(MATCH($J1796,SorP!$B$1:$B$6226,0)),"",INDIRECT("'SorP'!$A$"&amp;MATCH($S1796&amp;$J1796,SorP!C:C,0))))</f>
        <v/>
      </c>
      <c r="U1796" s="168"/>
      <c r="V1796" s="169" t="e">
        <f>IF(C1796="",NA(),MATCH($B1796&amp;$C1796,'Smelter Look-up'!$J:$J,0))</f>
        <v>#N/A</v>
      </c>
      <c r="X1796" s="170">
        <f t="shared" ca="1" si="108"/>
        <v>0</v>
      </c>
      <c r="AB1796" s="314" t="str">
        <f t="shared" si="110"/>
        <v/>
      </c>
    </row>
    <row r="1797" spans="1:28" s="170" customFormat="1" ht="20.25">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109"/>
        <v/>
      </c>
      <c r="T1797" s="155" t="str">
        <f ca="1">IF(B1797="","",IF(ISERROR(MATCH($J1797,SorP!$B$1:$B$6226,0)),"",INDIRECT("'SorP'!$A$"&amp;MATCH($S1797&amp;$J1797,SorP!C:C,0))))</f>
        <v/>
      </c>
      <c r="U1797" s="168"/>
      <c r="V1797" s="169" t="e">
        <f>IF(C1797="",NA(),MATCH($B1797&amp;$C1797,'Smelter Look-up'!$J:$J,0))</f>
        <v>#N/A</v>
      </c>
      <c r="X1797" s="170">
        <f t="shared" ca="1" si="108"/>
        <v>0</v>
      </c>
      <c r="AB1797" s="314" t="str">
        <f t="shared" si="110"/>
        <v/>
      </c>
    </row>
    <row r="1798" spans="1:28" s="170" customFormat="1" ht="20.25">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109"/>
        <v/>
      </c>
      <c r="T1798" s="155" t="str">
        <f ca="1">IF(B1798="","",IF(ISERROR(MATCH($J1798,SorP!$B$1:$B$6226,0)),"",INDIRECT("'SorP'!$A$"&amp;MATCH($S1798&amp;$J1798,SorP!C:C,0))))</f>
        <v/>
      </c>
      <c r="U1798" s="168"/>
      <c r="V1798" s="169" t="e">
        <f>IF(C1798="",NA(),MATCH($B1798&amp;$C1798,'Smelter Look-up'!$J:$J,0))</f>
        <v>#N/A</v>
      </c>
      <c r="X1798" s="170">
        <f t="shared" ca="1" si="108"/>
        <v>0</v>
      </c>
      <c r="AB1798" s="314" t="str">
        <f t="shared" si="110"/>
        <v/>
      </c>
    </row>
    <row r="1799" spans="1:28" s="170" customFormat="1" ht="20.25">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109"/>
        <v/>
      </c>
      <c r="T1799" s="155" t="str">
        <f ca="1">IF(B1799="","",IF(ISERROR(MATCH($J1799,SorP!$B$1:$B$6226,0)),"",INDIRECT("'SorP'!$A$"&amp;MATCH($S1799&amp;$J1799,SorP!C:C,0))))</f>
        <v/>
      </c>
      <c r="U1799" s="168"/>
      <c r="V1799" s="169" t="e">
        <f>IF(C1799="",NA(),MATCH($B1799&amp;$C1799,'Smelter Look-up'!$J:$J,0))</f>
        <v>#N/A</v>
      </c>
      <c r="X1799" s="170">
        <f t="shared" ca="1" si="108"/>
        <v>0</v>
      </c>
      <c r="AB1799" s="314" t="str">
        <f t="shared" si="110"/>
        <v/>
      </c>
    </row>
    <row r="1800" spans="1:28" s="170" customFormat="1" ht="20.25">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109"/>
        <v/>
      </c>
      <c r="T1800" s="155" t="str">
        <f ca="1">IF(B1800="","",IF(ISERROR(MATCH($J1800,SorP!$B$1:$B$6226,0)),"",INDIRECT("'SorP'!$A$"&amp;MATCH($S1800&amp;$J1800,SorP!C:C,0))))</f>
        <v/>
      </c>
      <c r="U1800" s="168"/>
      <c r="V1800" s="169" t="e">
        <f>IF(C1800="",NA(),MATCH($B1800&amp;$C1800,'Smelter Look-up'!$J:$J,0))</f>
        <v>#N/A</v>
      </c>
      <c r="X1800" s="170">
        <f t="shared" ca="1" si="108"/>
        <v>0</v>
      </c>
      <c r="AB1800" s="314" t="str">
        <f t="shared" si="110"/>
        <v/>
      </c>
    </row>
    <row r="1801" spans="1:28" s="170" customFormat="1" ht="20.25">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109"/>
        <v/>
      </c>
      <c r="T1801" s="155" t="str">
        <f ca="1">IF(B1801="","",IF(ISERROR(MATCH($J1801,SorP!$B$1:$B$6226,0)),"",INDIRECT("'SorP'!$A$"&amp;MATCH($S1801&amp;$J1801,SorP!C:C,0))))</f>
        <v/>
      </c>
      <c r="U1801" s="168"/>
      <c r="V1801" s="169" t="e">
        <f>IF(C1801="",NA(),MATCH($B1801&amp;$C1801,'Smelter Look-up'!$J:$J,0))</f>
        <v>#N/A</v>
      </c>
      <c r="X1801" s="170">
        <f t="shared" ca="1" si="108"/>
        <v>0</v>
      </c>
      <c r="AB1801" s="314" t="str">
        <f t="shared" si="110"/>
        <v/>
      </c>
    </row>
    <row r="1802" spans="1:28" s="170" customFormat="1" ht="20.25">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109"/>
        <v/>
      </c>
      <c r="T1802" s="155" t="str">
        <f ca="1">IF(B1802="","",IF(ISERROR(MATCH($J1802,SorP!$B$1:$B$6226,0)),"",INDIRECT("'SorP'!$A$"&amp;MATCH($S1802&amp;$J1802,SorP!C:C,0))))</f>
        <v/>
      </c>
      <c r="U1802" s="168"/>
      <c r="V1802" s="169" t="e">
        <f>IF(C1802="",NA(),MATCH($B1802&amp;$C1802,'Smelter Look-up'!$J:$J,0))</f>
        <v>#N/A</v>
      </c>
      <c r="X1802" s="170">
        <f t="shared" ca="1" si="108"/>
        <v>0</v>
      </c>
      <c r="AB1802" s="314" t="str">
        <f t="shared" si="110"/>
        <v/>
      </c>
    </row>
    <row r="1803" spans="1:28" s="170" customFormat="1" ht="20.25">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109"/>
        <v/>
      </c>
      <c r="T1803" s="155" t="str">
        <f ca="1">IF(B1803="","",IF(ISERROR(MATCH($J1803,SorP!$B$1:$B$6226,0)),"",INDIRECT("'SorP'!$A$"&amp;MATCH($S1803&amp;$J1803,SorP!C:C,0))))</f>
        <v/>
      </c>
      <c r="U1803" s="168"/>
      <c r="V1803" s="169" t="e">
        <f>IF(C1803="",NA(),MATCH($B1803&amp;$C1803,'Smelter Look-up'!$J:$J,0))</f>
        <v>#N/A</v>
      </c>
      <c r="X1803" s="170">
        <f t="shared" ca="1" si="108"/>
        <v>0</v>
      </c>
      <c r="AB1803" s="314" t="str">
        <f t="shared" si="110"/>
        <v/>
      </c>
    </row>
    <row r="1804" spans="1:28" s="170" customFormat="1" ht="20.25">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109"/>
        <v/>
      </c>
      <c r="T1804" s="155" t="str">
        <f ca="1">IF(B1804="","",IF(ISERROR(MATCH($J1804,SorP!$B$1:$B$6226,0)),"",INDIRECT("'SorP'!$A$"&amp;MATCH($S1804&amp;$J1804,SorP!C:C,0))))</f>
        <v/>
      </c>
      <c r="U1804" s="168"/>
      <c r="V1804" s="169" t="e">
        <f>IF(C1804="",NA(),MATCH($B1804&amp;$C1804,'Smelter Look-up'!$J:$J,0))</f>
        <v>#N/A</v>
      </c>
      <c r="X1804" s="170">
        <f t="shared" ca="1" si="108"/>
        <v>0</v>
      </c>
      <c r="AB1804" s="314" t="str">
        <f t="shared" si="110"/>
        <v/>
      </c>
    </row>
    <row r="1805" spans="1:28" s="170" customFormat="1" ht="20.25">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109"/>
        <v/>
      </c>
      <c r="T1805" s="155" t="str">
        <f ca="1">IF(B1805="","",IF(ISERROR(MATCH($J1805,SorP!$B$1:$B$6226,0)),"",INDIRECT("'SorP'!$A$"&amp;MATCH($S1805&amp;$J1805,SorP!C:C,0))))</f>
        <v/>
      </c>
      <c r="U1805" s="168"/>
      <c r="V1805" s="169" t="e">
        <f>IF(C1805="",NA(),MATCH($B1805&amp;$C1805,'Smelter Look-up'!$J:$J,0))</f>
        <v>#N/A</v>
      </c>
      <c r="X1805" s="170">
        <f t="shared" ca="1" si="108"/>
        <v>0</v>
      </c>
      <c r="AB1805" s="314" t="str">
        <f t="shared" si="110"/>
        <v/>
      </c>
    </row>
    <row r="1806" spans="1:28" s="170" customFormat="1" ht="20.25">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109"/>
        <v/>
      </c>
      <c r="T1806" s="155" t="str">
        <f ca="1">IF(B1806="","",IF(ISERROR(MATCH($J1806,SorP!$B$1:$B$6226,0)),"",INDIRECT("'SorP'!$A$"&amp;MATCH($S1806&amp;$J1806,SorP!C:C,0))))</f>
        <v/>
      </c>
      <c r="U1806" s="168"/>
      <c r="V1806" s="169" t="e">
        <f>IF(C1806="",NA(),MATCH($B1806&amp;$C1806,'Smelter Look-up'!$J:$J,0))</f>
        <v>#N/A</v>
      </c>
      <c r="X1806" s="170">
        <f t="shared" ca="1" si="108"/>
        <v>0</v>
      </c>
      <c r="AB1806" s="314" t="str">
        <f t="shared" si="110"/>
        <v/>
      </c>
    </row>
    <row r="1807" spans="1:28" s="170" customFormat="1" ht="20.25">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109"/>
        <v/>
      </c>
      <c r="T1807" s="155" t="str">
        <f ca="1">IF(B1807="","",IF(ISERROR(MATCH($J1807,SorP!$B$1:$B$6226,0)),"",INDIRECT("'SorP'!$A$"&amp;MATCH($S1807&amp;$J1807,SorP!C:C,0))))</f>
        <v/>
      </c>
      <c r="U1807" s="168"/>
      <c r="V1807" s="169" t="e">
        <f>IF(C1807="",NA(),MATCH($B1807&amp;$C1807,'Smelter Look-up'!$J:$J,0))</f>
        <v>#N/A</v>
      </c>
      <c r="X1807" s="170">
        <f t="shared" ca="1" si="108"/>
        <v>0</v>
      </c>
      <c r="AB1807" s="314" t="str">
        <f t="shared" si="110"/>
        <v/>
      </c>
    </row>
    <row r="1808" spans="1:28" s="170" customFormat="1" ht="20.25">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109"/>
        <v/>
      </c>
      <c r="T1808" s="155" t="str">
        <f ca="1">IF(B1808="","",IF(ISERROR(MATCH($J1808,SorP!$B$1:$B$6226,0)),"",INDIRECT("'SorP'!$A$"&amp;MATCH($S1808&amp;$J1808,SorP!C:C,0))))</f>
        <v/>
      </c>
      <c r="U1808" s="168"/>
      <c r="V1808" s="169" t="e">
        <f>IF(C1808="",NA(),MATCH($B1808&amp;$C1808,'Smelter Look-up'!$J:$J,0))</f>
        <v>#N/A</v>
      </c>
      <c r="X1808" s="170">
        <f t="shared" ca="1" si="108"/>
        <v>0</v>
      </c>
      <c r="AB1808" s="314" t="str">
        <f t="shared" si="110"/>
        <v/>
      </c>
    </row>
    <row r="1809" spans="1:28" s="170" customFormat="1" ht="20.25">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109"/>
        <v/>
      </c>
      <c r="T1809" s="155" t="str">
        <f ca="1">IF(B1809="","",IF(ISERROR(MATCH($J1809,SorP!$B$1:$B$6226,0)),"",INDIRECT("'SorP'!$A$"&amp;MATCH($S1809&amp;$J1809,SorP!C:C,0))))</f>
        <v/>
      </c>
      <c r="U1809" s="168"/>
      <c r="V1809" s="169" t="e">
        <f>IF(C1809="",NA(),MATCH($B1809&amp;$C1809,'Smelter Look-up'!$J:$J,0))</f>
        <v>#N/A</v>
      </c>
      <c r="X1809" s="170">
        <f t="shared" ca="1" si="108"/>
        <v>0</v>
      </c>
      <c r="AB1809" s="314" t="str">
        <f t="shared" si="110"/>
        <v/>
      </c>
    </row>
    <row r="1810" spans="1:28" s="170" customFormat="1" ht="20.25">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109"/>
        <v/>
      </c>
      <c r="T1810" s="155" t="str">
        <f ca="1">IF(B1810="","",IF(ISERROR(MATCH($J1810,SorP!$B$1:$B$6226,0)),"",INDIRECT("'SorP'!$A$"&amp;MATCH($S1810&amp;$J1810,SorP!C:C,0))))</f>
        <v/>
      </c>
      <c r="U1810" s="168"/>
      <c r="V1810" s="169" t="e">
        <f>IF(C1810="",NA(),MATCH($B1810&amp;$C1810,'Smelter Look-up'!$J:$J,0))</f>
        <v>#N/A</v>
      </c>
      <c r="X1810" s="170">
        <f t="shared" ca="1" si="108"/>
        <v>0</v>
      </c>
      <c r="AB1810" s="314" t="str">
        <f t="shared" si="110"/>
        <v/>
      </c>
    </row>
    <row r="1811" spans="1:28" s="170" customFormat="1" ht="20.25">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109"/>
        <v/>
      </c>
      <c r="T1811" s="155" t="str">
        <f ca="1">IF(B1811="","",IF(ISERROR(MATCH($J1811,SorP!$B$1:$B$6226,0)),"",INDIRECT("'SorP'!$A$"&amp;MATCH($S1811&amp;$J1811,SorP!C:C,0))))</f>
        <v/>
      </c>
      <c r="U1811" s="168"/>
      <c r="V1811" s="169" t="e">
        <f>IF(C1811="",NA(),MATCH($B1811&amp;$C1811,'Smelter Look-up'!$J:$J,0))</f>
        <v>#N/A</v>
      </c>
      <c r="X1811" s="170">
        <f t="shared" ca="1" si="108"/>
        <v>0</v>
      </c>
      <c r="AB1811" s="314" t="str">
        <f t="shared" si="110"/>
        <v/>
      </c>
    </row>
    <row r="1812" spans="1:28" s="170" customFormat="1" ht="20.25">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109"/>
        <v/>
      </c>
      <c r="T1812" s="155" t="str">
        <f ca="1">IF(B1812="","",IF(ISERROR(MATCH($J1812,SorP!$B$1:$B$6226,0)),"",INDIRECT("'SorP'!$A$"&amp;MATCH($S1812&amp;$J1812,SorP!C:C,0))))</f>
        <v/>
      </c>
      <c r="U1812" s="168"/>
      <c r="V1812" s="169" t="e">
        <f>IF(C1812="",NA(),MATCH($B1812&amp;$C1812,'Smelter Look-up'!$J:$J,0))</f>
        <v>#N/A</v>
      </c>
      <c r="X1812" s="170">
        <f t="shared" ca="1" si="108"/>
        <v>0</v>
      </c>
      <c r="AB1812" s="314" t="str">
        <f t="shared" si="110"/>
        <v/>
      </c>
    </row>
    <row r="1813" spans="1:28" s="170" customFormat="1" ht="20.25">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109"/>
        <v/>
      </c>
      <c r="T1813" s="155" t="str">
        <f ca="1">IF(B1813="","",IF(ISERROR(MATCH($J1813,SorP!$B$1:$B$6226,0)),"",INDIRECT("'SorP'!$A$"&amp;MATCH($S1813&amp;$J1813,SorP!C:C,0))))</f>
        <v/>
      </c>
      <c r="U1813" s="168"/>
      <c r="V1813" s="169" t="e">
        <f>IF(C1813="",NA(),MATCH($B1813&amp;$C1813,'Smelter Look-up'!$J:$J,0))</f>
        <v>#N/A</v>
      </c>
      <c r="X1813" s="170">
        <f t="shared" ca="1" si="108"/>
        <v>0</v>
      </c>
      <c r="AB1813" s="314" t="str">
        <f t="shared" si="110"/>
        <v/>
      </c>
    </row>
    <row r="1814" spans="1:28" s="170" customFormat="1" ht="20.25">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109"/>
        <v/>
      </c>
      <c r="T1814" s="155" t="str">
        <f ca="1">IF(B1814="","",IF(ISERROR(MATCH($J1814,SorP!$B$1:$B$6226,0)),"",INDIRECT("'SorP'!$A$"&amp;MATCH($S1814&amp;$J1814,SorP!C:C,0))))</f>
        <v/>
      </c>
      <c r="U1814" s="168"/>
      <c r="V1814" s="169" t="e">
        <f>IF(C1814="",NA(),MATCH($B1814&amp;$C1814,'Smelter Look-up'!$J:$J,0))</f>
        <v>#N/A</v>
      </c>
      <c r="X1814" s="170">
        <f t="shared" ca="1" si="108"/>
        <v>0</v>
      </c>
      <c r="AB1814" s="314" t="str">
        <f t="shared" si="110"/>
        <v/>
      </c>
    </row>
    <row r="1815" spans="1:28" s="170" customFormat="1" ht="20.25">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109"/>
        <v/>
      </c>
      <c r="T1815" s="155" t="str">
        <f ca="1">IF(B1815="","",IF(ISERROR(MATCH($J1815,SorP!$B$1:$B$6226,0)),"",INDIRECT("'SorP'!$A$"&amp;MATCH($S1815&amp;$J1815,SorP!C:C,0))))</f>
        <v/>
      </c>
      <c r="U1815" s="168"/>
      <c r="V1815" s="169" t="e">
        <f>IF(C1815="",NA(),MATCH($B1815&amp;$C1815,'Smelter Look-up'!$J:$J,0))</f>
        <v>#N/A</v>
      </c>
      <c r="X1815" s="170">
        <f t="shared" ca="1" si="108"/>
        <v>0</v>
      </c>
      <c r="AB1815" s="314" t="str">
        <f t="shared" si="110"/>
        <v/>
      </c>
    </row>
    <row r="1816" spans="1:28" s="170" customFormat="1" ht="20.25">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109"/>
        <v/>
      </c>
      <c r="T1816" s="155" t="str">
        <f ca="1">IF(B1816="","",IF(ISERROR(MATCH($J1816,SorP!$B$1:$B$6226,0)),"",INDIRECT("'SorP'!$A$"&amp;MATCH($S1816&amp;$J1816,SorP!C:C,0))))</f>
        <v/>
      </c>
      <c r="U1816" s="168"/>
      <c r="V1816" s="169" t="e">
        <f>IF(C1816="",NA(),MATCH($B1816&amp;$C1816,'Smelter Look-up'!$J:$J,0))</f>
        <v>#N/A</v>
      </c>
      <c r="X1816" s="170">
        <f t="shared" ca="1" si="108"/>
        <v>0</v>
      </c>
      <c r="AB1816" s="314" t="str">
        <f t="shared" si="110"/>
        <v/>
      </c>
    </row>
    <row r="1817" spans="1:28" s="170" customFormat="1" ht="20.25">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109"/>
        <v/>
      </c>
      <c r="T1817" s="155" t="str">
        <f ca="1">IF(B1817="","",IF(ISERROR(MATCH($J1817,SorP!$B$1:$B$6226,0)),"",INDIRECT("'SorP'!$A$"&amp;MATCH($S1817&amp;$J1817,SorP!C:C,0))))</f>
        <v/>
      </c>
      <c r="U1817" s="168"/>
      <c r="V1817" s="169" t="e">
        <f>IF(C1817="",NA(),MATCH($B1817&amp;$C1817,'Smelter Look-up'!$J:$J,0))</f>
        <v>#N/A</v>
      </c>
      <c r="X1817" s="170">
        <f t="shared" ca="1" si="108"/>
        <v>0</v>
      </c>
      <c r="AB1817" s="314" t="str">
        <f t="shared" si="110"/>
        <v/>
      </c>
    </row>
    <row r="1818" spans="1:28" s="170" customFormat="1" ht="20.25">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109"/>
        <v/>
      </c>
      <c r="T1818" s="155" t="str">
        <f ca="1">IF(B1818="","",IF(ISERROR(MATCH($J1818,SorP!$B$1:$B$6226,0)),"",INDIRECT("'SorP'!$A$"&amp;MATCH($S1818&amp;$J1818,SorP!C:C,0))))</f>
        <v/>
      </c>
      <c r="U1818" s="168"/>
      <c r="V1818" s="169" t="e">
        <f>IF(C1818="",NA(),MATCH($B1818&amp;$C1818,'Smelter Look-up'!$J:$J,0))</f>
        <v>#N/A</v>
      </c>
      <c r="X1818" s="170">
        <f t="shared" ca="1" si="108"/>
        <v>0</v>
      </c>
      <c r="AB1818" s="314" t="str">
        <f t="shared" si="110"/>
        <v/>
      </c>
    </row>
    <row r="1819" spans="1:28" s="170" customFormat="1" ht="20.25">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109"/>
        <v/>
      </c>
      <c r="T1819" s="155" t="str">
        <f ca="1">IF(B1819="","",IF(ISERROR(MATCH($J1819,SorP!$B$1:$B$6226,0)),"",INDIRECT("'SorP'!$A$"&amp;MATCH($S1819&amp;$J1819,SorP!C:C,0))))</f>
        <v/>
      </c>
      <c r="U1819" s="168"/>
      <c r="V1819" s="169" t="e">
        <f>IF(C1819="",NA(),MATCH($B1819&amp;$C1819,'Smelter Look-up'!$J:$J,0))</f>
        <v>#N/A</v>
      </c>
      <c r="X1819" s="170">
        <f t="shared" ca="1" si="108"/>
        <v>0</v>
      </c>
      <c r="AB1819" s="314" t="str">
        <f t="shared" si="110"/>
        <v/>
      </c>
    </row>
    <row r="1820" spans="1:28" s="170" customFormat="1" ht="20.25">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109"/>
        <v/>
      </c>
      <c r="T1820" s="155" t="str">
        <f ca="1">IF(B1820="","",IF(ISERROR(MATCH($J1820,SorP!$B$1:$B$6226,0)),"",INDIRECT("'SorP'!$A$"&amp;MATCH($S1820&amp;$J1820,SorP!C:C,0))))</f>
        <v/>
      </c>
      <c r="U1820" s="168"/>
      <c r="V1820" s="169" t="e">
        <f>IF(C1820="",NA(),MATCH($B1820&amp;$C1820,'Smelter Look-up'!$J:$J,0))</f>
        <v>#N/A</v>
      </c>
      <c r="X1820" s="170">
        <f t="shared" ca="1" si="108"/>
        <v>0</v>
      </c>
      <c r="AB1820" s="314" t="str">
        <f t="shared" si="110"/>
        <v/>
      </c>
    </row>
    <row r="1821" spans="1:28" s="170" customFormat="1" ht="20.25">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109"/>
        <v/>
      </c>
      <c r="T1821" s="155" t="str">
        <f ca="1">IF(B1821="","",IF(ISERROR(MATCH($J1821,SorP!$B$1:$B$6226,0)),"",INDIRECT("'SorP'!$A$"&amp;MATCH($S1821&amp;$J1821,SorP!C:C,0))))</f>
        <v/>
      </c>
      <c r="U1821" s="168"/>
      <c r="V1821" s="169" t="e">
        <f>IF(C1821="",NA(),MATCH($B1821&amp;$C1821,'Smelter Look-up'!$J:$J,0))</f>
        <v>#N/A</v>
      </c>
      <c r="X1821" s="170">
        <f t="shared" ca="1" si="108"/>
        <v>0</v>
      </c>
      <c r="AB1821" s="314" t="str">
        <f t="shared" si="110"/>
        <v/>
      </c>
    </row>
    <row r="1822" spans="1:28" s="170" customFormat="1" ht="20.25">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109"/>
        <v/>
      </c>
      <c r="T1822" s="155" t="str">
        <f ca="1">IF(B1822="","",IF(ISERROR(MATCH($J1822,SorP!$B$1:$B$6226,0)),"",INDIRECT("'SorP'!$A$"&amp;MATCH($S1822&amp;$J1822,SorP!C:C,0))))</f>
        <v/>
      </c>
      <c r="U1822" s="168"/>
      <c r="V1822" s="169" t="e">
        <f>IF(C1822="",NA(),MATCH($B1822&amp;$C1822,'Smelter Look-up'!$J:$J,0))</f>
        <v>#N/A</v>
      </c>
      <c r="X1822" s="170">
        <f t="shared" ca="1" si="108"/>
        <v>0</v>
      </c>
      <c r="AB1822" s="314" t="str">
        <f t="shared" si="110"/>
        <v/>
      </c>
    </row>
    <row r="1823" spans="1:28" s="170" customFormat="1" ht="20.25">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109"/>
        <v/>
      </c>
      <c r="T1823" s="155" t="str">
        <f ca="1">IF(B1823="","",IF(ISERROR(MATCH($J1823,SorP!$B$1:$B$6226,0)),"",INDIRECT("'SorP'!$A$"&amp;MATCH($S1823&amp;$J1823,SorP!C:C,0))))</f>
        <v/>
      </c>
      <c r="U1823" s="168"/>
      <c r="V1823" s="169" t="e">
        <f>IF(C1823="",NA(),MATCH($B1823&amp;$C1823,'Smelter Look-up'!$J:$J,0))</f>
        <v>#N/A</v>
      </c>
      <c r="X1823" s="170">
        <f t="shared" ca="1" si="108"/>
        <v>0</v>
      </c>
      <c r="AB1823" s="314" t="str">
        <f t="shared" si="110"/>
        <v/>
      </c>
    </row>
    <row r="1824" spans="1:28" s="170" customFormat="1" ht="20.25">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109"/>
        <v/>
      </c>
      <c r="T1824" s="155" t="str">
        <f ca="1">IF(B1824="","",IF(ISERROR(MATCH($J1824,SorP!$B$1:$B$6226,0)),"",INDIRECT("'SorP'!$A$"&amp;MATCH($S1824&amp;$J1824,SorP!C:C,0))))</f>
        <v/>
      </c>
      <c r="U1824" s="168"/>
      <c r="V1824" s="169" t="e">
        <f>IF(C1824="",NA(),MATCH($B1824&amp;$C1824,'Smelter Look-up'!$J:$J,0))</f>
        <v>#N/A</v>
      </c>
      <c r="X1824" s="170">
        <f t="shared" ca="1" si="108"/>
        <v>0</v>
      </c>
      <c r="AB1824" s="314" t="str">
        <f t="shared" si="110"/>
        <v/>
      </c>
    </row>
    <row r="1825" spans="1:28" s="170" customFormat="1" ht="20.25">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109"/>
        <v/>
      </c>
      <c r="T1825" s="155" t="str">
        <f ca="1">IF(B1825="","",IF(ISERROR(MATCH($J1825,SorP!$B$1:$B$6226,0)),"",INDIRECT("'SorP'!$A$"&amp;MATCH($S1825&amp;$J1825,SorP!C:C,0))))</f>
        <v/>
      </c>
      <c r="U1825" s="168"/>
      <c r="V1825" s="169" t="e">
        <f>IF(C1825="",NA(),MATCH($B1825&amp;$C1825,'Smelter Look-up'!$J:$J,0))</f>
        <v>#N/A</v>
      </c>
      <c r="X1825" s="170">
        <f t="shared" ca="1" si="108"/>
        <v>0</v>
      </c>
      <c r="AB1825" s="314" t="str">
        <f t="shared" si="110"/>
        <v/>
      </c>
    </row>
    <row r="1826" spans="1:28" s="170" customFormat="1" ht="20.25">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109"/>
        <v/>
      </c>
      <c r="T1826" s="155" t="str">
        <f ca="1">IF(B1826="","",IF(ISERROR(MATCH($J1826,SorP!$B$1:$B$6226,0)),"",INDIRECT("'SorP'!$A$"&amp;MATCH($S1826&amp;$J1826,SorP!C:C,0))))</f>
        <v/>
      </c>
      <c r="U1826" s="168"/>
      <c r="V1826" s="169" t="e">
        <f>IF(C1826="",NA(),MATCH($B1826&amp;$C1826,'Smelter Look-up'!$J:$J,0))</f>
        <v>#N/A</v>
      </c>
      <c r="X1826" s="170">
        <f t="shared" ca="1" si="108"/>
        <v>0</v>
      </c>
      <c r="AB1826" s="314" t="str">
        <f t="shared" si="110"/>
        <v/>
      </c>
    </row>
    <row r="1827" spans="1:28" s="170" customFormat="1" ht="20.25">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109"/>
        <v/>
      </c>
      <c r="T1827" s="155" t="str">
        <f ca="1">IF(B1827="","",IF(ISERROR(MATCH($J1827,SorP!$B$1:$B$6226,0)),"",INDIRECT("'SorP'!$A$"&amp;MATCH($S1827&amp;$J1827,SorP!C:C,0))))</f>
        <v/>
      </c>
      <c r="U1827" s="168"/>
      <c r="V1827" s="169" t="e">
        <f>IF(C1827="",NA(),MATCH($B1827&amp;$C1827,'Smelter Look-up'!$J:$J,0))</f>
        <v>#N/A</v>
      </c>
      <c r="X1827" s="170">
        <f t="shared" ca="1" si="108"/>
        <v>0</v>
      </c>
      <c r="AB1827" s="314" t="str">
        <f t="shared" si="110"/>
        <v/>
      </c>
    </row>
    <row r="1828" spans="1:28" s="170" customFormat="1" ht="20.25">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109"/>
        <v/>
      </c>
      <c r="T1828" s="155" t="str">
        <f ca="1">IF(B1828="","",IF(ISERROR(MATCH($J1828,SorP!$B$1:$B$6226,0)),"",INDIRECT("'SorP'!$A$"&amp;MATCH($S1828&amp;$J1828,SorP!C:C,0))))</f>
        <v/>
      </c>
      <c r="U1828" s="168"/>
      <c r="V1828" s="169" t="e">
        <f>IF(C1828="",NA(),MATCH($B1828&amp;$C1828,'Smelter Look-up'!$J:$J,0))</f>
        <v>#N/A</v>
      </c>
      <c r="X1828" s="170">
        <f t="shared" ca="1" si="108"/>
        <v>0</v>
      </c>
      <c r="AB1828" s="314" t="str">
        <f t="shared" si="110"/>
        <v/>
      </c>
    </row>
    <row r="1829" spans="1:28" s="170" customFormat="1" ht="20.25">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109"/>
        <v/>
      </c>
      <c r="T1829" s="155" t="str">
        <f ca="1">IF(B1829="","",IF(ISERROR(MATCH($J1829,SorP!$B$1:$B$6226,0)),"",INDIRECT("'SorP'!$A$"&amp;MATCH($S1829&amp;$J1829,SorP!C:C,0))))</f>
        <v/>
      </c>
      <c r="U1829" s="168"/>
      <c r="V1829" s="169" t="e">
        <f>IF(C1829="",NA(),MATCH($B1829&amp;$C1829,'Smelter Look-up'!$J:$J,0))</f>
        <v>#N/A</v>
      </c>
      <c r="X1829" s="170">
        <f t="shared" ca="1" si="108"/>
        <v>0</v>
      </c>
      <c r="AB1829" s="314" t="str">
        <f t="shared" si="110"/>
        <v/>
      </c>
    </row>
    <row r="1830" spans="1:28" s="170" customFormat="1" ht="20.25">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109"/>
        <v/>
      </c>
      <c r="T1830" s="155" t="str">
        <f ca="1">IF(B1830="","",IF(ISERROR(MATCH($J1830,SorP!$B$1:$B$6226,0)),"",INDIRECT("'SorP'!$A$"&amp;MATCH($S1830&amp;$J1830,SorP!C:C,0))))</f>
        <v/>
      </c>
      <c r="U1830" s="168"/>
      <c r="V1830" s="169" t="e">
        <f>IF(C1830="",NA(),MATCH($B1830&amp;$C1830,'Smelter Look-up'!$J:$J,0))</f>
        <v>#N/A</v>
      </c>
      <c r="X1830" s="170">
        <f t="shared" ca="1" si="108"/>
        <v>0</v>
      </c>
      <c r="AB1830" s="314" t="str">
        <f t="shared" si="110"/>
        <v/>
      </c>
    </row>
    <row r="1831" spans="1:28" s="170" customFormat="1" ht="20.25">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109"/>
        <v/>
      </c>
      <c r="T1831" s="155" t="str">
        <f ca="1">IF(B1831="","",IF(ISERROR(MATCH($J1831,SorP!$B$1:$B$6226,0)),"",INDIRECT("'SorP'!$A$"&amp;MATCH($S1831&amp;$J1831,SorP!C:C,0))))</f>
        <v/>
      </c>
      <c r="U1831" s="168"/>
      <c r="V1831" s="169" t="e">
        <f>IF(C1831="",NA(),MATCH($B1831&amp;$C1831,'Smelter Look-up'!$J:$J,0))</f>
        <v>#N/A</v>
      </c>
      <c r="X1831" s="170">
        <f t="shared" ca="1" si="108"/>
        <v>0</v>
      </c>
      <c r="AB1831" s="314" t="str">
        <f t="shared" si="110"/>
        <v/>
      </c>
    </row>
    <row r="1832" spans="1:28" s="170" customFormat="1" ht="20.25">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109"/>
        <v/>
      </c>
      <c r="T1832" s="155" t="str">
        <f ca="1">IF(B1832="","",IF(ISERROR(MATCH($J1832,SorP!$B$1:$B$6226,0)),"",INDIRECT("'SorP'!$A$"&amp;MATCH($S1832&amp;$J1832,SorP!C:C,0))))</f>
        <v/>
      </c>
      <c r="U1832" s="168"/>
      <c r="V1832" s="169" t="e">
        <f>IF(C1832="",NA(),MATCH($B1832&amp;$C1832,'Smelter Look-up'!$J:$J,0))</f>
        <v>#N/A</v>
      </c>
      <c r="X1832" s="170">
        <f t="shared" ca="1" si="108"/>
        <v>0</v>
      </c>
      <c r="AB1832" s="314" t="str">
        <f t="shared" si="110"/>
        <v/>
      </c>
    </row>
    <row r="1833" spans="1:28" s="170" customFormat="1" ht="20.25">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109"/>
        <v/>
      </c>
      <c r="T1833" s="155" t="str">
        <f ca="1">IF(B1833="","",IF(ISERROR(MATCH($J1833,SorP!$B$1:$B$6226,0)),"",INDIRECT("'SorP'!$A$"&amp;MATCH($S1833&amp;$J1833,SorP!C:C,0))))</f>
        <v/>
      </c>
      <c r="U1833" s="168"/>
      <c r="V1833" s="169" t="e">
        <f>IF(C1833="",NA(),MATCH($B1833&amp;$C1833,'Smelter Look-up'!$J:$J,0))</f>
        <v>#N/A</v>
      </c>
      <c r="X1833" s="170">
        <f t="shared" ca="1" si="108"/>
        <v>0</v>
      </c>
      <c r="AB1833" s="314" t="str">
        <f t="shared" si="110"/>
        <v/>
      </c>
    </row>
    <row r="1834" spans="1:28" s="170" customFormat="1" ht="20.25">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109"/>
        <v/>
      </c>
      <c r="T1834" s="155" t="str">
        <f ca="1">IF(B1834="","",IF(ISERROR(MATCH($J1834,SorP!$B$1:$B$6226,0)),"",INDIRECT("'SorP'!$A$"&amp;MATCH($S1834&amp;$J1834,SorP!C:C,0))))</f>
        <v/>
      </c>
      <c r="U1834" s="168"/>
      <c r="V1834" s="169" t="e">
        <f>IF(C1834="",NA(),MATCH($B1834&amp;$C1834,'Smelter Look-up'!$J:$J,0))</f>
        <v>#N/A</v>
      </c>
      <c r="X1834" s="170">
        <f t="shared" ca="1" si="108"/>
        <v>0</v>
      </c>
      <c r="AB1834" s="314" t="str">
        <f t="shared" si="110"/>
        <v/>
      </c>
    </row>
    <row r="1835" spans="1:28" s="170" customFormat="1" ht="20.25">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109"/>
        <v/>
      </c>
      <c r="T1835" s="155" t="str">
        <f ca="1">IF(B1835="","",IF(ISERROR(MATCH($J1835,SorP!$B$1:$B$6226,0)),"",INDIRECT("'SorP'!$A$"&amp;MATCH($S1835&amp;$J1835,SorP!C:C,0))))</f>
        <v/>
      </c>
      <c r="U1835" s="168"/>
      <c r="V1835" s="169" t="e">
        <f>IF(C1835="",NA(),MATCH($B1835&amp;$C1835,'Smelter Look-up'!$J:$J,0))</f>
        <v>#N/A</v>
      </c>
      <c r="X1835" s="170">
        <f t="shared" ca="1" si="108"/>
        <v>0</v>
      </c>
      <c r="AB1835" s="314" t="str">
        <f t="shared" si="110"/>
        <v/>
      </c>
    </row>
    <row r="1836" spans="1:28" s="170" customFormat="1" ht="20.25">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109"/>
        <v/>
      </c>
      <c r="T1836" s="155" t="str">
        <f ca="1">IF(B1836="","",IF(ISERROR(MATCH($J1836,SorP!$B$1:$B$6226,0)),"",INDIRECT("'SorP'!$A$"&amp;MATCH($S1836&amp;$J1836,SorP!C:C,0))))</f>
        <v/>
      </c>
      <c r="U1836" s="168"/>
      <c r="V1836" s="169" t="e">
        <f>IF(C1836="",NA(),MATCH($B1836&amp;$C1836,'Smelter Look-up'!$J:$J,0))</f>
        <v>#N/A</v>
      </c>
      <c r="X1836" s="170">
        <f t="shared" ca="1" si="108"/>
        <v>0</v>
      </c>
      <c r="AB1836" s="314" t="str">
        <f t="shared" si="110"/>
        <v/>
      </c>
    </row>
    <row r="1837" spans="1:28" s="170" customFormat="1" ht="20.25">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109"/>
        <v/>
      </c>
      <c r="T1837" s="155" t="str">
        <f ca="1">IF(B1837="","",IF(ISERROR(MATCH($J1837,SorP!$B$1:$B$6226,0)),"",INDIRECT("'SorP'!$A$"&amp;MATCH($S1837&amp;$J1837,SorP!C:C,0))))</f>
        <v/>
      </c>
      <c r="U1837" s="168"/>
      <c r="V1837" s="169" t="e">
        <f>IF(C1837="",NA(),MATCH($B1837&amp;$C1837,'Smelter Look-up'!$J:$J,0))</f>
        <v>#N/A</v>
      </c>
      <c r="X1837" s="170">
        <f t="shared" ca="1" si="108"/>
        <v>0</v>
      </c>
      <c r="AB1837" s="314" t="str">
        <f t="shared" si="110"/>
        <v/>
      </c>
    </row>
    <row r="1838" spans="1:28" s="170" customFormat="1" ht="20.25">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109"/>
        <v/>
      </c>
      <c r="T1838" s="155" t="str">
        <f ca="1">IF(B1838="","",IF(ISERROR(MATCH($J1838,SorP!$B$1:$B$6226,0)),"",INDIRECT("'SorP'!$A$"&amp;MATCH($S1838&amp;$J1838,SorP!C:C,0))))</f>
        <v/>
      </c>
      <c r="U1838" s="168"/>
      <c r="V1838" s="169" t="e">
        <f>IF(C1838="",NA(),MATCH($B1838&amp;$C1838,'Smelter Look-up'!$J:$J,0))</f>
        <v>#N/A</v>
      </c>
      <c r="X1838" s="170">
        <f t="shared" ca="1" si="108"/>
        <v>0</v>
      </c>
      <c r="AB1838" s="314" t="str">
        <f t="shared" si="110"/>
        <v/>
      </c>
    </row>
    <row r="1839" spans="1:28" s="170" customFormat="1" ht="20.25">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109"/>
        <v/>
      </c>
      <c r="T1839" s="155" t="str">
        <f ca="1">IF(B1839="","",IF(ISERROR(MATCH($J1839,SorP!$B$1:$B$6226,0)),"",INDIRECT("'SorP'!$A$"&amp;MATCH($S1839&amp;$J1839,SorP!C:C,0))))</f>
        <v/>
      </c>
      <c r="U1839" s="168"/>
      <c r="V1839" s="169" t="e">
        <f>IF(C1839="",NA(),MATCH($B1839&amp;$C1839,'Smelter Look-up'!$J:$J,0))</f>
        <v>#N/A</v>
      </c>
      <c r="X1839" s="170">
        <f t="shared" ca="1" si="108"/>
        <v>0</v>
      </c>
      <c r="AB1839" s="314" t="str">
        <f t="shared" si="110"/>
        <v/>
      </c>
    </row>
    <row r="1840" spans="1:28" s="170" customFormat="1" ht="20.25">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109"/>
        <v/>
      </c>
      <c r="T1840" s="155" t="str">
        <f ca="1">IF(B1840="","",IF(ISERROR(MATCH($J1840,SorP!$B$1:$B$6226,0)),"",INDIRECT("'SorP'!$A$"&amp;MATCH($S1840&amp;$J1840,SorP!C:C,0))))</f>
        <v/>
      </c>
      <c r="U1840" s="168"/>
      <c r="V1840" s="169" t="e">
        <f>IF(C1840="",NA(),MATCH($B1840&amp;$C1840,'Smelter Look-up'!$J:$J,0))</f>
        <v>#N/A</v>
      </c>
      <c r="X1840" s="170">
        <f t="shared" ca="1" si="108"/>
        <v>0</v>
      </c>
      <c r="AB1840" s="314" t="str">
        <f t="shared" si="110"/>
        <v/>
      </c>
    </row>
    <row r="1841" spans="1:28" s="170" customFormat="1" ht="20.25">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109"/>
        <v/>
      </c>
      <c r="T1841" s="155" t="str">
        <f ca="1">IF(B1841="","",IF(ISERROR(MATCH($J1841,SorP!$B$1:$B$6226,0)),"",INDIRECT("'SorP'!$A$"&amp;MATCH($S1841&amp;$J1841,SorP!C:C,0))))</f>
        <v/>
      </c>
      <c r="U1841" s="168"/>
      <c r="V1841" s="169" t="e">
        <f>IF(C1841="",NA(),MATCH($B1841&amp;$C1841,'Smelter Look-up'!$J:$J,0))</f>
        <v>#N/A</v>
      </c>
      <c r="X1841" s="170">
        <f t="shared" ca="1" si="108"/>
        <v>0</v>
      </c>
      <c r="AB1841" s="314" t="str">
        <f t="shared" si="110"/>
        <v/>
      </c>
    </row>
    <row r="1842" spans="1:28" s="170" customFormat="1" ht="20.25">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109"/>
        <v/>
      </c>
      <c r="T1842" s="155" t="str">
        <f ca="1">IF(B1842="","",IF(ISERROR(MATCH($J1842,SorP!$B$1:$B$6226,0)),"",INDIRECT("'SorP'!$A$"&amp;MATCH($S1842&amp;$J1842,SorP!C:C,0))))</f>
        <v/>
      </c>
      <c r="U1842" s="168"/>
      <c r="V1842" s="169" t="e">
        <f>IF(C1842="",NA(),MATCH($B1842&amp;$C1842,'Smelter Look-up'!$J:$J,0))</f>
        <v>#N/A</v>
      </c>
      <c r="X1842" s="170">
        <f t="shared" ca="1" si="108"/>
        <v>0</v>
      </c>
      <c r="AB1842" s="314" t="str">
        <f t="shared" si="110"/>
        <v/>
      </c>
    </row>
    <row r="1843" spans="1:28" s="170" customFormat="1" ht="20.25">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109"/>
        <v/>
      </c>
      <c r="T1843" s="155" t="str">
        <f ca="1">IF(B1843="","",IF(ISERROR(MATCH($J1843,SorP!$B$1:$B$6226,0)),"",INDIRECT("'SorP'!$A$"&amp;MATCH($S1843&amp;$J1843,SorP!C:C,0))))</f>
        <v/>
      </c>
      <c r="U1843" s="168"/>
      <c r="V1843" s="169" t="e">
        <f>IF(C1843="",NA(),MATCH($B1843&amp;$C1843,'Smelter Look-up'!$J:$J,0))</f>
        <v>#N/A</v>
      </c>
      <c r="X1843" s="170">
        <f t="shared" ca="1" si="108"/>
        <v>0</v>
      </c>
      <c r="AB1843" s="314" t="str">
        <f t="shared" si="110"/>
        <v/>
      </c>
    </row>
    <row r="1844" spans="1:28" s="170" customFormat="1" ht="20.25">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109"/>
        <v/>
      </c>
      <c r="T1844" s="155" t="str">
        <f ca="1">IF(B1844="","",IF(ISERROR(MATCH($J1844,SorP!$B$1:$B$6226,0)),"",INDIRECT("'SorP'!$A$"&amp;MATCH($S1844&amp;$J1844,SorP!C:C,0))))</f>
        <v/>
      </c>
      <c r="U1844" s="168"/>
      <c r="V1844" s="169" t="e">
        <f>IF(C1844="",NA(),MATCH($B1844&amp;$C1844,'Smelter Look-up'!$J:$J,0))</f>
        <v>#N/A</v>
      </c>
      <c r="X1844" s="170">
        <f t="shared" ca="1" si="108"/>
        <v>0</v>
      </c>
      <c r="AB1844" s="314" t="str">
        <f t="shared" si="110"/>
        <v/>
      </c>
    </row>
    <row r="1845" spans="1:28" s="170" customFormat="1" ht="20.25">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109"/>
        <v/>
      </c>
      <c r="T1845" s="155" t="str">
        <f ca="1">IF(B1845="","",IF(ISERROR(MATCH($J1845,SorP!$B$1:$B$6226,0)),"",INDIRECT("'SorP'!$A$"&amp;MATCH($S1845&amp;$J1845,SorP!C:C,0))))</f>
        <v/>
      </c>
      <c r="U1845" s="168"/>
      <c r="V1845" s="169" t="e">
        <f>IF(C1845="",NA(),MATCH($B1845&amp;$C1845,'Smelter Look-up'!$J:$J,0))</f>
        <v>#N/A</v>
      </c>
      <c r="X1845" s="170">
        <f t="shared" ca="1" si="108"/>
        <v>0</v>
      </c>
      <c r="AB1845" s="314" t="str">
        <f t="shared" si="110"/>
        <v/>
      </c>
    </row>
    <row r="1846" spans="1:28" s="170" customFormat="1" ht="20.25">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109"/>
        <v/>
      </c>
      <c r="T1846" s="155" t="str">
        <f ca="1">IF(B1846="","",IF(ISERROR(MATCH($J1846,SorP!$B$1:$B$6226,0)),"",INDIRECT("'SorP'!$A$"&amp;MATCH($S1846&amp;$J1846,SorP!C:C,0))))</f>
        <v/>
      </c>
      <c r="U1846" s="168"/>
      <c r="V1846" s="169" t="e">
        <f>IF(C1846="",NA(),MATCH($B1846&amp;$C1846,'Smelter Look-up'!$J:$J,0))</f>
        <v>#N/A</v>
      </c>
      <c r="X1846" s="170">
        <f t="shared" ca="1" si="108"/>
        <v>0</v>
      </c>
      <c r="AB1846" s="314" t="str">
        <f t="shared" si="110"/>
        <v/>
      </c>
    </row>
    <row r="1847" spans="1:28" s="170" customFormat="1" ht="20.25">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109"/>
        <v/>
      </c>
      <c r="T1847" s="155" t="str">
        <f ca="1">IF(B1847="","",IF(ISERROR(MATCH($J1847,SorP!$B$1:$B$6226,0)),"",INDIRECT("'SorP'!$A$"&amp;MATCH($S1847&amp;$J1847,SorP!C:C,0))))</f>
        <v/>
      </c>
      <c r="U1847" s="168"/>
      <c r="V1847" s="169" t="e">
        <f>IF(C1847="",NA(),MATCH($B1847&amp;$C1847,'Smelter Look-up'!$J:$J,0))</f>
        <v>#N/A</v>
      </c>
      <c r="X1847" s="170">
        <f t="shared" ca="1" si="108"/>
        <v>0</v>
      </c>
      <c r="AB1847" s="314" t="str">
        <f t="shared" si="110"/>
        <v/>
      </c>
    </row>
    <row r="1848" spans="1:28" s="170" customFormat="1" ht="20.25">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109"/>
        <v/>
      </c>
      <c r="T1848" s="155" t="str">
        <f ca="1">IF(B1848="","",IF(ISERROR(MATCH($J1848,SorP!$B$1:$B$6226,0)),"",INDIRECT("'SorP'!$A$"&amp;MATCH($S1848&amp;$J1848,SorP!C:C,0))))</f>
        <v/>
      </c>
      <c r="U1848" s="168"/>
      <c r="V1848" s="169" t="e">
        <f>IF(C1848="",NA(),MATCH($B1848&amp;$C1848,'Smelter Look-up'!$J:$J,0))</f>
        <v>#N/A</v>
      </c>
      <c r="X1848" s="170">
        <f t="shared" ca="1" si="108"/>
        <v>0</v>
      </c>
      <c r="AB1848" s="314" t="str">
        <f t="shared" si="110"/>
        <v/>
      </c>
    </row>
    <row r="1849" spans="1:28" s="170" customFormat="1" ht="20.25">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109"/>
        <v/>
      </c>
      <c r="T1849" s="155" t="str">
        <f ca="1">IF(B1849="","",IF(ISERROR(MATCH($J1849,SorP!$B$1:$B$6226,0)),"",INDIRECT("'SorP'!$A$"&amp;MATCH($S1849&amp;$J1849,SorP!C:C,0))))</f>
        <v/>
      </c>
      <c r="U1849" s="168"/>
      <c r="V1849" s="169" t="e">
        <f>IF(C1849="",NA(),MATCH($B1849&amp;$C1849,'Smelter Look-up'!$J:$J,0))</f>
        <v>#N/A</v>
      </c>
      <c r="X1849" s="170">
        <f t="shared" ca="1" si="108"/>
        <v>0</v>
      </c>
      <c r="AB1849" s="314" t="str">
        <f t="shared" si="110"/>
        <v/>
      </c>
    </row>
    <row r="1850" spans="1:28" s="170" customFormat="1" ht="20.25">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109"/>
        <v/>
      </c>
      <c r="T1850" s="155" t="str">
        <f ca="1">IF(B1850="","",IF(ISERROR(MATCH($J1850,SorP!$B$1:$B$6226,0)),"",INDIRECT("'SorP'!$A$"&amp;MATCH($S1850&amp;$J1850,SorP!C:C,0))))</f>
        <v/>
      </c>
      <c r="U1850" s="168"/>
      <c r="V1850" s="169" t="e">
        <f>IF(C1850="",NA(),MATCH($B1850&amp;$C1850,'Smelter Look-up'!$J:$J,0))</f>
        <v>#N/A</v>
      </c>
      <c r="X1850" s="170">
        <f t="shared" ca="1" si="108"/>
        <v>0</v>
      </c>
      <c r="AB1850" s="314" t="str">
        <f t="shared" si="110"/>
        <v/>
      </c>
    </row>
    <row r="1851" spans="1:28" s="170" customFormat="1" ht="20.25">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109"/>
        <v/>
      </c>
      <c r="T1851" s="155" t="str">
        <f ca="1">IF(B1851="","",IF(ISERROR(MATCH($J1851,SorP!$B$1:$B$6226,0)),"",INDIRECT("'SorP'!$A$"&amp;MATCH($S1851&amp;$J1851,SorP!C:C,0))))</f>
        <v/>
      </c>
      <c r="U1851" s="168"/>
      <c r="V1851" s="169" t="e">
        <f>IF(C1851="",NA(),MATCH($B1851&amp;$C1851,'Smelter Look-up'!$J:$J,0))</f>
        <v>#N/A</v>
      </c>
      <c r="X1851" s="170">
        <f t="shared" ref="X1851:X1914" ca="1" si="111">IF(AND(C1851="Smelter not listed",OR(LEN(D1851)=0,LEN(E1851)=0)),1,0)</f>
        <v>0</v>
      </c>
      <c r="AB1851" s="314" t="str">
        <f t="shared" si="110"/>
        <v/>
      </c>
    </row>
    <row r="1852" spans="1:28" s="170" customFormat="1" ht="20.25">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ref="S1852:S1915" ca="1" si="112">IF(B1852="","",IF(ISERROR(MATCH($E1852,CL,0)),"Unknown",INDIRECT("'C'!$A$"&amp;MATCH($E1852,CL,0)+1)))</f>
        <v/>
      </c>
      <c r="T1852" s="155" t="str">
        <f ca="1">IF(B1852="","",IF(ISERROR(MATCH($J1852,SorP!$B$1:$B$6226,0)),"",INDIRECT("'SorP'!$A$"&amp;MATCH($S1852&amp;$J1852,SorP!C:C,0))))</f>
        <v/>
      </c>
      <c r="U1852" s="168"/>
      <c r="V1852" s="169" t="e">
        <f>IF(C1852="",NA(),MATCH($B1852&amp;$C1852,'Smelter Look-up'!$J:$J,0))</f>
        <v>#N/A</v>
      </c>
      <c r="X1852" s="170">
        <f t="shared" ca="1" si="111"/>
        <v>0</v>
      </c>
      <c r="AB1852" s="314" t="str">
        <f t="shared" si="110"/>
        <v/>
      </c>
    </row>
    <row r="1853" spans="1:28" s="170" customFormat="1" ht="20.25">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112"/>
        <v/>
      </c>
      <c r="T1853" s="155" t="str">
        <f ca="1">IF(B1853="","",IF(ISERROR(MATCH($J1853,SorP!$B$1:$B$6226,0)),"",INDIRECT("'SorP'!$A$"&amp;MATCH($S1853&amp;$J1853,SorP!C:C,0))))</f>
        <v/>
      </c>
      <c r="U1853" s="168"/>
      <c r="V1853" s="169" t="e">
        <f>IF(C1853="",NA(),MATCH($B1853&amp;$C1853,'Smelter Look-up'!$J:$J,0))</f>
        <v>#N/A</v>
      </c>
      <c r="X1853" s="170">
        <f t="shared" ca="1" si="111"/>
        <v>0</v>
      </c>
      <c r="AB1853" s="314" t="str">
        <f t="shared" si="110"/>
        <v/>
      </c>
    </row>
    <row r="1854" spans="1:28" s="170" customFormat="1" ht="20.25">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112"/>
        <v/>
      </c>
      <c r="T1854" s="155" t="str">
        <f ca="1">IF(B1854="","",IF(ISERROR(MATCH($J1854,SorP!$B$1:$B$6226,0)),"",INDIRECT("'SorP'!$A$"&amp;MATCH($S1854&amp;$J1854,SorP!C:C,0))))</f>
        <v/>
      </c>
      <c r="U1854" s="168"/>
      <c r="V1854" s="169" t="e">
        <f>IF(C1854="",NA(),MATCH($B1854&amp;$C1854,'Smelter Look-up'!$J:$J,0))</f>
        <v>#N/A</v>
      </c>
      <c r="X1854" s="170">
        <f t="shared" ca="1" si="111"/>
        <v>0</v>
      </c>
      <c r="AB1854" s="314" t="str">
        <f t="shared" si="110"/>
        <v/>
      </c>
    </row>
    <row r="1855" spans="1:28" s="170" customFormat="1" ht="20.25">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112"/>
        <v/>
      </c>
      <c r="T1855" s="155" t="str">
        <f ca="1">IF(B1855="","",IF(ISERROR(MATCH($J1855,SorP!$B$1:$B$6226,0)),"",INDIRECT("'SorP'!$A$"&amp;MATCH($S1855&amp;$J1855,SorP!C:C,0))))</f>
        <v/>
      </c>
      <c r="U1855" s="168"/>
      <c r="V1855" s="169" t="e">
        <f>IF(C1855="",NA(),MATCH($B1855&amp;$C1855,'Smelter Look-up'!$J:$J,0))</f>
        <v>#N/A</v>
      </c>
      <c r="X1855" s="170">
        <f t="shared" ca="1" si="111"/>
        <v>0</v>
      </c>
      <c r="AB1855" s="314" t="str">
        <f t="shared" si="110"/>
        <v/>
      </c>
    </row>
    <row r="1856" spans="1:28" s="170" customFormat="1" ht="20.25">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ca="1" si="112"/>
        <v/>
      </c>
      <c r="T1856" s="155" t="str">
        <f ca="1">IF(B1856="","",IF(ISERROR(MATCH($J1856,SorP!$B$1:$B$6226,0)),"",INDIRECT("'SorP'!$A$"&amp;MATCH($S1856&amp;$J1856,SorP!C:C,0))))</f>
        <v/>
      </c>
      <c r="U1856" s="168"/>
      <c r="V1856" s="169" t="e">
        <f>IF(C1856="",NA(),MATCH($B1856&amp;$C1856,'Smelter Look-up'!$J:$J,0))</f>
        <v>#N/A</v>
      </c>
      <c r="X1856" s="170">
        <f t="shared" ca="1" si="111"/>
        <v>0</v>
      </c>
      <c r="AB1856" s="314" t="str">
        <f t="shared" si="110"/>
        <v/>
      </c>
    </row>
    <row r="1857" spans="1:28" s="170" customFormat="1" ht="20.25">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112"/>
        <v/>
      </c>
      <c r="T1857" s="155" t="str">
        <f ca="1">IF(B1857="","",IF(ISERROR(MATCH($J1857,SorP!$B$1:$B$6226,0)),"",INDIRECT("'SorP'!$A$"&amp;MATCH($S1857&amp;$J1857,SorP!C:C,0))))</f>
        <v/>
      </c>
      <c r="U1857" s="168"/>
      <c r="V1857" s="169" t="e">
        <f>IF(C1857="",NA(),MATCH($B1857&amp;$C1857,'Smelter Look-up'!$J:$J,0))</f>
        <v>#N/A</v>
      </c>
      <c r="X1857" s="170">
        <f t="shared" ca="1" si="111"/>
        <v>0</v>
      </c>
      <c r="AB1857" s="314" t="str">
        <f t="shared" si="110"/>
        <v/>
      </c>
    </row>
    <row r="1858" spans="1:28" s="170" customFormat="1" ht="20.25">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112"/>
        <v/>
      </c>
      <c r="T1858" s="155" t="str">
        <f ca="1">IF(B1858="","",IF(ISERROR(MATCH($J1858,SorP!$B$1:$B$6226,0)),"",INDIRECT("'SorP'!$A$"&amp;MATCH($S1858&amp;$J1858,SorP!C:C,0))))</f>
        <v/>
      </c>
      <c r="U1858" s="168"/>
      <c r="V1858" s="169" t="e">
        <f>IF(C1858="",NA(),MATCH($B1858&amp;$C1858,'Smelter Look-up'!$J:$J,0))</f>
        <v>#N/A</v>
      </c>
      <c r="X1858" s="170">
        <f t="shared" ca="1" si="111"/>
        <v>0</v>
      </c>
      <c r="AB1858" s="314" t="str">
        <f t="shared" ref="AB1858:AB1921" si="113">IF(C1858="","",B1858)</f>
        <v/>
      </c>
    </row>
    <row r="1859" spans="1:28" s="170" customFormat="1" ht="20.25">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112"/>
        <v/>
      </c>
      <c r="T1859" s="155" t="str">
        <f ca="1">IF(B1859="","",IF(ISERROR(MATCH($J1859,SorP!$B$1:$B$6226,0)),"",INDIRECT("'SorP'!$A$"&amp;MATCH($S1859&amp;$J1859,SorP!C:C,0))))</f>
        <v/>
      </c>
      <c r="U1859" s="168"/>
      <c r="V1859" s="169" t="e">
        <f>IF(C1859="",NA(),MATCH($B1859&amp;$C1859,'Smelter Look-up'!$J:$J,0))</f>
        <v>#N/A</v>
      </c>
      <c r="X1859" s="170">
        <f t="shared" ca="1" si="111"/>
        <v>0</v>
      </c>
      <c r="AB1859" s="314" t="str">
        <f t="shared" si="113"/>
        <v/>
      </c>
    </row>
    <row r="1860" spans="1:28" s="170" customFormat="1" ht="20.25">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112"/>
        <v/>
      </c>
      <c r="T1860" s="155" t="str">
        <f ca="1">IF(B1860="","",IF(ISERROR(MATCH($J1860,SorP!$B$1:$B$6226,0)),"",INDIRECT("'SorP'!$A$"&amp;MATCH($S1860&amp;$J1860,SorP!C:C,0))))</f>
        <v/>
      </c>
      <c r="U1860" s="168"/>
      <c r="V1860" s="169" t="e">
        <f>IF(C1860="",NA(),MATCH($B1860&amp;$C1860,'Smelter Look-up'!$J:$J,0))</f>
        <v>#N/A</v>
      </c>
      <c r="X1860" s="170">
        <f t="shared" ca="1" si="111"/>
        <v>0</v>
      </c>
      <c r="AB1860" s="314" t="str">
        <f t="shared" si="113"/>
        <v/>
      </c>
    </row>
    <row r="1861" spans="1:28" s="170" customFormat="1" ht="20.25">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112"/>
        <v/>
      </c>
      <c r="T1861" s="155" t="str">
        <f ca="1">IF(B1861="","",IF(ISERROR(MATCH($J1861,SorP!$B$1:$B$6226,0)),"",INDIRECT("'SorP'!$A$"&amp;MATCH($S1861&amp;$J1861,SorP!C:C,0))))</f>
        <v/>
      </c>
      <c r="U1861" s="168"/>
      <c r="V1861" s="169" t="e">
        <f>IF(C1861="",NA(),MATCH($B1861&amp;$C1861,'Smelter Look-up'!$J:$J,0))</f>
        <v>#N/A</v>
      </c>
      <c r="X1861" s="170">
        <f t="shared" ca="1" si="111"/>
        <v>0</v>
      </c>
      <c r="AB1861" s="314" t="str">
        <f t="shared" si="113"/>
        <v/>
      </c>
    </row>
    <row r="1862" spans="1:28" s="170" customFormat="1" ht="20.25">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112"/>
        <v/>
      </c>
      <c r="T1862" s="155" t="str">
        <f ca="1">IF(B1862="","",IF(ISERROR(MATCH($J1862,SorP!$B$1:$B$6226,0)),"",INDIRECT("'SorP'!$A$"&amp;MATCH($S1862&amp;$J1862,SorP!C:C,0))))</f>
        <v/>
      </c>
      <c r="U1862" s="168"/>
      <c r="V1862" s="169" t="e">
        <f>IF(C1862="",NA(),MATCH($B1862&amp;$C1862,'Smelter Look-up'!$J:$J,0))</f>
        <v>#N/A</v>
      </c>
      <c r="X1862" s="170">
        <f t="shared" ca="1" si="111"/>
        <v>0</v>
      </c>
      <c r="AB1862" s="314" t="str">
        <f t="shared" si="113"/>
        <v/>
      </c>
    </row>
    <row r="1863" spans="1:28" s="170" customFormat="1" ht="20.25">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112"/>
        <v/>
      </c>
      <c r="T1863" s="155" t="str">
        <f ca="1">IF(B1863="","",IF(ISERROR(MATCH($J1863,SorP!$B$1:$B$6226,0)),"",INDIRECT("'SorP'!$A$"&amp;MATCH($S1863&amp;$J1863,SorP!C:C,0))))</f>
        <v/>
      </c>
      <c r="U1863" s="168"/>
      <c r="V1863" s="169" t="e">
        <f>IF(C1863="",NA(),MATCH($B1863&amp;$C1863,'Smelter Look-up'!$J:$J,0))</f>
        <v>#N/A</v>
      </c>
      <c r="X1863" s="170">
        <f t="shared" ca="1" si="111"/>
        <v>0</v>
      </c>
      <c r="AB1863" s="314" t="str">
        <f t="shared" si="113"/>
        <v/>
      </c>
    </row>
    <row r="1864" spans="1:28" s="170" customFormat="1" ht="20.25">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112"/>
        <v/>
      </c>
      <c r="T1864" s="155" t="str">
        <f ca="1">IF(B1864="","",IF(ISERROR(MATCH($J1864,SorP!$B$1:$B$6226,0)),"",INDIRECT("'SorP'!$A$"&amp;MATCH($S1864&amp;$J1864,SorP!C:C,0))))</f>
        <v/>
      </c>
      <c r="U1864" s="168"/>
      <c r="V1864" s="169" t="e">
        <f>IF(C1864="",NA(),MATCH($B1864&amp;$C1864,'Smelter Look-up'!$J:$J,0))</f>
        <v>#N/A</v>
      </c>
      <c r="X1864" s="170">
        <f t="shared" ca="1" si="111"/>
        <v>0</v>
      </c>
      <c r="AB1864" s="314" t="str">
        <f t="shared" si="113"/>
        <v/>
      </c>
    </row>
    <row r="1865" spans="1:28" s="170" customFormat="1" ht="20.25">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112"/>
        <v/>
      </c>
      <c r="T1865" s="155" t="str">
        <f ca="1">IF(B1865="","",IF(ISERROR(MATCH($J1865,SorP!$B$1:$B$6226,0)),"",INDIRECT("'SorP'!$A$"&amp;MATCH($S1865&amp;$J1865,SorP!C:C,0))))</f>
        <v/>
      </c>
      <c r="U1865" s="168"/>
      <c r="V1865" s="169" t="e">
        <f>IF(C1865="",NA(),MATCH($B1865&amp;$C1865,'Smelter Look-up'!$J:$J,0))</f>
        <v>#N/A</v>
      </c>
      <c r="X1865" s="170">
        <f t="shared" ca="1" si="111"/>
        <v>0</v>
      </c>
      <c r="AB1865" s="314" t="str">
        <f t="shared" si="113"/>
        <v/>
      </c>
    </row>
    <row r="1866" spans="1:28" s="170" customFormat="1" ht="20.25">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112"/>
        <v/>
      </c>
      <c r="T1866" s="155" t="str">
        <f ca="1">IF(B1866="","",IF(ISERROR(MATCH($J1866,SorP!$B$1:$B$6226,0)),"",INDIRECT("'SorP'!$A$"&amp;MATCH($S1866&amp;$J1866,SorP!C:C,0))))</f>
        <v/>
      </c>
      <c r="U1866" s="168"/>
      <c r="V1866" s="169" t="e">
        <f>IF(C1866="",NA(),MATCH($B1866&amp;$C1866,'Smelter Look-up'!$J:$J,0))</f>
        <v>#N/A</v>
      </c>
      <c r="X1866" s="170">
        <f t="shared" ca="1" si="111"/>
        <v>0</v>
      </c>
      <c r="AB1866" s="314" t="str">
        <f t="shared" si="113"/>
        <v/>
      </c>
    </row>
    <row r="1867" spans="1:28" s="170" customFormat="1" ht="20.25">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112"/>
        <v/>
      </c>
      <c r="T1867" s="155" t="str">
        <f ca="1">IF(B1867="","",IF(ISERROR(MATCH($J1867,SorP!$B$1:$B$6226,0)),"",INDIRECT("'SorP'!$A$"&amp;MATCH($S1867&amp;$J1867,SorP!C:C,0))))</f>
        <v/>
      </c>
      <c r="U1867" s="168"/>
      <c r="V1867" s="169" t="e">
        <f>IF(C1867="",NA(),MATCH($B1867&amp;$C1867,'Smelter Look-up'!$J:$J,0))</f>
        <v>#N/A</v>
      </c>
      <c r="X1867" s="170">
        <f t="shared" ca="1" si="111"/>
        <v>0</v>
      </c>
      <c r="AB1867" s="314" t="str">
        <f t="shared" si="113"/>
        <v/>
      </c>
    </row>
    <row r="1868" spans="1:28" s="170" customFormat="1" ht="20.25">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112"/>
        <v/>
      </c>
      <c r="T1868" s="155" t="str">
        <f ca="1">IF(B1868="","",IF(ISERROR(MATCH($J1868,SorP!$B$1:$B$6226,0)),"",INDIRECT("'SorP'!$A$"&amp;MATCH($S1868&amp;$J1868,SorP!C:C,0))))</f>
        <v/>
      </c>
      <c r="U1868" s="168"/>
      <c r="V1868" s="169" t="e">
        <f>IF(C1868="",NA(),MATCH($B1868&amp;$C1868,'Smelter Look-up'!$J:$J,0))</f>
        <v>#N/A</v>
      </c>
      <c r="X1868" s="170">
        <f t="shared" ca="1" si="111"/>
        <v>0</v>
      </c>
      <c r="AB1868" s="314" t="str">
        <f t="shared" si="113"/>
        <v/>
      </c>
    </row>
    <row r="1869" spans="1:28" s="170" customFormat="1" ht="20.25">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112"/>
        <v/>
      </c>
      <c r="T1869" s="155" t="str">
        <f ca="1">IF(B1869="","",IF(ISERROR(MATCH($J1869,SorP!$B$1:$B$6226,0)),"",INDIRECT("'SorP'!$A$"&amp;MATCH($S1869&amp;$J1869,SorP!C:C,0))))</f>
        <v/>
      </c>
      <c r="U1869" s="168"/>
      <c r="V1869" s="169" t="e">
        <f>IF(C1869="",NA(),MATCH($B1869&amp;$C1869,'Smelter Look-up'!$J:$J,0))</f>
        <v>#N/A</v>
      </c>
      <c r="X1869" s="170">
        <f t="shared" ca="1" si="111"/>
        <v>0</v>
      </c>
      <c r="AB1869" s="314" t="str">
        <f t="shared" si="113"/>
        <v/>
      </c>
    </row>
    <row r="1870" spans="1:28" s="170" customFormat="1" ht="20.25">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112"/>
        <v/>
      </c>
      <c r="T1870" s="155" t="str">
        <f ca="1">IF(B1870="","",IF(ISERROR(MATCH($J1870,SorP!$B$1:$B$6226,0)),"",INDIRECT("'SorP'!$A$"&amp;MATCH($S1870&amp;$J1870,SorP!C:C,0))))</f>
        <v/>
      </c>
      <c r="U1870" s="168"/>
      <c r="V1870" s="169" t="e">
        <f>IF(C1870="",NA(),MATCH($B1870&amp;$C1870,'Smelter Look-up'!$J:$J,0))</f>
        <v>#N/A</v>
      </c>
      <c r="X1870" s="170">
        <f t="shared" ca="1" si="111"/>
        <v>0</v>
      </c>
      <c r="AB1870" s="314" t="str">
        <f t="shared" si="113"/>
        <v/>
      </c>
    </row>
    <row r="1871" spans="1:28" s="170" customFormat="1" ht="20.25">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112"/>
        <v/>
      </c>
      <c r="T1871" s="155" t="str">
        <f ca="1">IF(B1871="","",IF(ISERROR(MATCH($J1871,SorP!$B$1:$B$6226,0)),"",INDIRECT("'SorP'!$A$"&amp;MATCH($S1871&amp;$J1871,SorP!C:C,0))))</f>
        <v/>
      </c>
      <c r="U1871" s="168"/>
      <c r="V1871" s="169" t="e">
        <f>IF(C1871="",NA(),MATCH($B1871&amp;$C1871,'Smelter Look-up'!$J:$J,0))</f>
        <v>#N/A</v>
      </c>
      <c r="X1871" s="170">
        <f t="shared" ca="1" si="111"/>
        <v>0</v>
      </c>
      <c r="AB1871" s="314" t="str">
        <f t="shared" si="113"/>
        <v/>
      </c>
    </row>
    <row r="1872" spans="1:28" s="170" customFormat="1" ht="20.25">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112"/>
        <v/>
      </c>
      <c r="T1872" s="155" t="str">
        <f ca="1">IF(B1872="","",IF(ISERROR(MATCH($J1872,SorP!$B$1:$B$6226,0)),"",INDIRECT("'SorP'!$A$"&amp;MATCH($S1872&amp;$J1872,SorP!C:C,0))))</f>
        <v/>
      </c>
      <c r="U1872" s="168"/>
      <c r="V1872" s="169" t="e">
        <f>IF(C1872="",NA(),MATCH($B1872&amp;$C1872,'Smelter Look-up'!$J:$J,0))</f>
        <v>#N/A</v>
      </c>
      <c r="X1872" s="170">
        <f t="shared" ca="1" si="111"/>
        <v>0</v>
      </c>
      <c r="AB1872" s="314" t="str">
        <f t="shared" si="113"/>
        <v/>
      </c>
    </row>
    <row r="1873" spans="1:28" s="170" customFormat="1" ht="20.25">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112"/>
        <v/>
      </c>
      <c r="T1873" s="155" t="str">
        <f ca="1">IF(B1873="","",IF(ISERROR(MATCH($J1873,SorP!$B$1:$B$6226,0)),"",INDIRECT("'SorP'!$A$"&amp;MATCH($S1873&amp;$J1873,SorP!C:C,0))))</f>
        <v/>
      </c>
      <c r="U1873" s="168"/>
      <c r="V1873" s="169" t="e">
        <f>IF(C1873="",NA(),MATCH($B1873&amp;$C1873,'Smelter Look-up'!$J:$J,0))</f>
        <v>#N/A</v>
      </c>
      <c r="X1873" s="170">
        <f t="shared" ca="1" si="111"/>
        <v>0</v>
      </c>
      <c r="AB1873" s="314" t="str">
        <f t="shared" si="113"/>
        <v/>
      </c>
    </row>
    <row r="1874" spans="1:28" s="170" customFormat="1" ht="20.25">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112"/>
        <v/>
      </c>
      <c r="T1874" s="155" t="str">
        <f ca="1">IF(B1874="","",IF(ISERROR(MATCH($J1874,SorP!$B$1:$B$6226,0)),"",INDIRECT("'SorP'!$A$"&amp;MATCH($S1874&amp;$J1874,SorP!C:C,0))))</f>
        <v/>
      </c>
      <c r="U1874" s="168"/>
      <c r="V1874" s="169" t="e">
        <f>IF(C1874="",NA(),MATCH($B1874&amp;$C1874,'Smelter Look-up'!$J:$J,0))</f>
        <v>#N/A</v>
      </c>
      <c r="X1874" s="170">
        <f t="shared" ca="1" si="111"/>
        <v>0</v>
      </c>
      <c r="AB1874" s="314" t="str">
        <f t="shared" si="113"/>
        <v/>
      </c>
    </row>
    <row r="1875" spans="1:28" s="170" customFormat="1" ht="20.25">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112"/>
        <v/>
      </c>
      <c r="T1875" s="155" t="str">
        <f ca="1">IF(B1875="","",IF(ISERROR(MATCH($J1875,SorP!$B$1:$B$6226,0)),"",INDIRECT("'SorP'!$A$"&amp;MATCH($S1875&amp;$J1875,SorP!C:C,0))))</f>
        <v/>
      </c>
      <c r="U1875" s="168"/>
      <c r="V1875" s="169" t="e">
        <f>IF(C1875="",NA(),MATCH($B1875&amp;$C1875,'Smelter Look-up'!$J:$J,0))</f>
        <v>#N/A</v>
      </c>
      <c r="X1875" s="170">
        <f t="shared" ca="1" si="111"/>
        <v>0</v>
      </c>
      <c r="AB1875" s="314" t="str">
        <f t="shared" si="113"/>
        <v/>
      </c>
    </row>
    <row r="1876" spans="1:28" s="170" customFormat="1" ht="20.25">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112"/>
        <v/>
      </c>
      <c r="T1876" s="155" t="str">
        <f ca="1">IF(B1876="","",IF(ISERROR(MATCH($J1876,SorP!$B$1:$B$6226,0)),"",INDIRECT("'SorP'!$A$"&amp;MATCH($S1876&amp;$J1876,SorP!C:C,0))))</f>
        <v/>
      </c>
      <c r="U1876" s="168"/>
      <c r="V1876" s="169" t="e">
        <f>IF(C1876="",NA(),MATCH($B1876&amp;$C1876,'Smelter Look-up'!$J:$J,0))</f>
        <v>#N/A</v>
      </c>
      <c r="X1876" s="170">
        <f t="shared" ca="1" si="111"/>
        <v>0</v>
      </c>
      <c r="AB1876" s="314" t="str">
        <f t="shared" si="113"/>
        <v/>
      </c>
    </row>
    <row r="1877" spans="1:28" s="170" customFormat="1" ht="20.25">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112"/>
        <v/>
      </c>
      <c r="T1877" s="155" t="str">
        <f ca="1">IF(B1877="","",IF(ISERROR(MATCH($J1877,SorP!$B$1:$B$6226,0)),"",INDIRECT("'SorP'!$A$"&amp;MATCH($S1877&amp;$J1877,SorP!C:C,0))))</f>
        <v/>
      </c>
      <c r="U1877" s="168"/>
      <c r="V1877" s="169" t="e">
        <f>IF(C1877="",NA(),MATCH($B1877&amp;$C1877,'Smelter Look-up'!$J:$J,0))</f>
        <v>#N/A</v>
      </c>
      <c r="X1877" s="170">
        <f t="shared" ca="1" si="111"/>
        <v>0</v>
      </c>
      <c r="AB1877" s="314" t="str">
        <f t="shared" si="113"/>
        <v/>
      </c>
    </row>
    <row r="1878" spans="1:28" s="170" customFormat="1" ht="20.25">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112"/>
        <v/>
      </c>
      <c r="T1878" s="155" t="str">
        <f ca="1">IF(B1878="","",IF(ISERROR(MATCH($J1878,SorP!$B$1:$B$6226,0)),"",INDIRECT("'SorP'!$A$"&amp;MATCH($S1878&amp;$J1878,SorP!C:C,0))))</f>
        <v/>
      </c>
      <c r="U1878" s="168"/>
      <c r="V1878" s="169" t="e">
        <f>IF(C1878="",NA(),MATCH($B1878&amp;$C1878,'Smelter Look-up'!$J:$J,0))</f>
        <v>#N/A</v>
      </c>
      <c r="X1878" s="170">
        <f t="shared" ca="1" si="111"/>
        <v>0</v>
      </c>
      <c r="AB1878" s="314" t="str">
        <f t="shared" si="113"/>
        <v/>
      </c>
    </row>
    <row r="1879" spans="1:28" s="170" customFormat="1" ht="20.25">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112"/>
        <v/>
      </c>
      <c r="T1879" s="155" t="str">
        <f ca="1">IF(B1879="","",IF(ISERROR(MATCH($J1879,SorP!$B$1:$B$6226,0)),"",INDIRECT("'SorP'!$A$"&amp;MATCH($S1879&amp;$J1879,SorP!C:C,0))))</f>
        <v/>
      </c>
      <c r="U1879" s="168"/>
      <c r="V1879" s="169" t="e">
        <f>IF(C1879="",NA(),MATCH($B1879&amp;$C1879,'Smelter Look-up'!$J:$J,0))</f>
        <v>#N/A</v>
      </c>
      <c r="X1879" s="170">
        <f t="shared" ca="1" si="111"/>
        <v>0</v>
      </c>
      <c r="AB1879" s="314" t="str">
        <f t="shared" si="113"/>
        <v/>
      </c>
    </row>
    <row r="1880" spans="1:28" s="170" customFormat="1" ht="20.25">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112"/>
        <v/>
      </c>
      <c r="T1880" s="155" t="str">
        <f ca="1">IF(B1880="","",IF(ISERROR(MATCH($J1880,SorP!$B$1:$B$6226,0)),"",INDIRECT("'SorP'!$A$"&amp;MATCH($S1880&amp;$J1880,SorP!C:C,0))))</f>
        <v/>
      </c>
      <c r="U1880" s="168"/>
      <c r="V1880" s="169" t="e">
        <f>IF(C1880="",NA(),MATCH($B1880&amp;$C1880,'Smelter Look-up'!$J:$J,0))</f>
        <v>#N/A</v>
      </c>
      <c r="X1880" s="170">
        <f t="shared" ca="1" si="111"/>
        <v>0</v>
      </c>
      <c r="AB1880" s="314" t="str">
        <f t="shared" si="113"/>
        <v/>
      </c>
    </row>
    <row r="1881" spans="1:28" s="170" customFormat="1" ht="20.25">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112"/>
        <v/>
      </c>
      <c r="T1881" s="155" t="str">
        <f ca="1">IF(B1881="","",IF(ISERROR(MATCH($J1881,SorP!$B$1:$B$6226,0)),"",INDIRECT("'SorP'!$A$"&amp;MATCH($S1881&amp;$J1881,SorP!C:C,0))))</f>
        <v/>
      </c>
      <c r="U1881" s="168"/>
      <c r="V1881" s="169" t="e">
        <f>IF(C1881="",NA(),MATCH($B1881&amp;$C1881,'Smelter Look-up'!$J:$J,0))</f>
        <v>#N/A</v>
      </c>
      <c r="X1881" s="170">
        <f t="shared" ca="1" si="111"/>
        <v>0</v>
      </c>
      <c r="AB1881" s="314" t="str">
        <f t="shared" si="113"/>
        <v/>
      </c>
    </row>
    <row r="1882" spans="1:28" s="170" customFormat="1" ht="20.25">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112"/>
        <v/>
      </c>
      <c r="T1882" s="155" t="str">
        <f ca="1">IF(B1882="","",IF(ISERROR(MATCH($J1882,SorP!$B$1:$B$6226,0)),"",INDIRECT("'SorP'!$A$"&amp;MATCH($S1882&amp;$J1882,SorP!C:C,0))))</f>
        <v/>
      </c>
      <c r="U1882" s="168"/>
      <c r="V1882" s="169" t="e">
        <f>IF(C1882="",NA(),MATCH($B1882&amp;$C1882,'Smelter Look-up'!$J:$J,0))</f>
        <v>#N/A</v>
      </c>
      <c r="X1882" s="170">
        <f t="shared" ca="1" si="111"/>
        <v>0</v>
      </c>
      <c r="AB1882" s="314" t="str">
        <f t="shared" si="113"/>
        <v/>
      </c>
    </row>
    <row r="1883" spans="1:28" s="170" customFormat="1" ht="20.25">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112"/>
        <v/>
      </c>
      <c r="T1883" s="155" t="str">
        <f ca="1">IF(B1883="","",IF(ISERROR(MATCH($J1883,SorP!$B$1:$B$6226,0)),"",INDIRECT("'SorP'!$A$"&amp;MATCH($S1883&amp;$J1883,SorP!C:C,0))))</f>
        <v/>
      </c>
      <c r="U1883" s="168"/>
      <c r="V1883" s="169" t="e">
        <f>IF(C1883="",NA(),MATCH($B1883&amp;$C1883,'Smelter Look-up'!$J:$J,0))</f>
        <v>#N/A</v>
      </c>
      <c r="X1883" s="170">
        <f t="shared" ca="1" si="111"/>
        <v>0</v>
      </c>
      <c r="AB1883" s="314" t="str">
        <f t="shared" si="113"/>
        <v/>
      </c>
    </row>
    <row r="1884" spans="1:28" s="170" customFormat="1" ht="20.25">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112"/>
        <v/>
      </c>
      <c r="T1884" s="155" t="str">
        <f ca="1">IF(B1884="","",IF(ISERROR(MATCH($J1884,SorP!$B$1:$B$6226,0)),"",INDIRECT("'SorP'!$A$"&amp;MATCH($S1884&amp;$J1884,SorP!C:C,0))))</f>
        <v/>
      </c>
      <c r="U1884" s="168"/>
      <c r="V1884" s="169" t="e">
        <f>IF(C1884="",NA(),MATCH($B1884&amp;$C1884,'Smelter Look-up'!$J:$J,0))</f>
        <v>#N/A</v>
      </c>
      <c r="X1884" s="170">
        <f t="shared" ca="1" si="111"/>
        <v>0</v>
      </c>
      <c r="AB1884" s="314" t="str">
        <f t="shared" si="113"/>
        <v/>
      </c>
    </row>
    <row r="1885" spans="1:28" s="170" customFormat="1" ht="20.25">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112"/>
        <v/>
      </c>
      <c r="T1885" s="155" t="str">
        <f ca="1">IF(B1885="","",IF(ISERROR(MATCH($J1885,SorP!$B$1:$B$6226,0)),"",INDIRECT("'SorP'!$A$"&amp;MATCH($S1885&amp;$J1885,SorP!C:C,0))))</f>
        <v/>
      </c>
      <c r="U1885" s="168"/>
      <c r="V1885" s="169" t="e">
        <f>IF(C1885="",NA(),MATCH($B1885&amp;$C1885,'Smelter Look-up'!$J:$J,0))</f>
        <v>#N/A</v>
      </c>
      <c r="X1885" s="170">
        <f t="shared" ca="1" si="111"/>
        <v>0</v>
      </c>
      <c r="AB1885" s="314" t="str">
        <f t="shared" si="113"/>
        <v/>
      </c>
    </row>
    <row r="1886" spans="1:28" s="170" customFormat="1" ht="20.25">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112"/>
        <v/>
      </c>
      <c r="T1886" s="155" t="str">
        <f ca="1">IF(B1886="","",IF(ISERROR(MATCH($J1886,SorP!$B$1:$B$6226,0)),"",INDIRECT("'SorP'!$A$"&amp;MATCH($S1886&amp;$J1886,SorP!C:C,0))))</f>
        <v/>
      </c>
      <c r="U1886" s="168"/>
      <c r="V1886" s="169" t="e">
        <f>IF(C1886="",NA(),MATCH($B1886&amp;$C1886,'Smelter Look-up'!$J:$J,0))</f>
        <v>#N/A</v>
      </c>
      <c r="X1886" s="170">
        <f t="shared" ca="1" si="111"/>
        <v>0</v>
      </c>
      <c r="AB1886" s="314" t="str">
        <f t="shared" si="113"/>
        <v/>
      </c>
    </row>
    <row r="1887" spans="1:28" s="170" customFormat="1" ht="20.25">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112"/>
        <v/>
      </c>
      <c r="T1887" s="155" t="str">
        <f ca="1">IF(B1887="","",IF(ISERROR(MATCH($J1887,SorP!$B$1:$B$6226,0)),"",INDIRECT("'SorP'!$A$"&amp;MATCH($S1887&amp;$J1887,SorP!C:C,0))))</f>
        <v/>
      </c>
      <c r="U1887" s="168"/>
      <c r="V1887" s="169" t="e">
        <f>IF(C1887="",NA(),MATCH($B1887&amp;$C1887,'Smelter Look-up'!$J:$J,0))</f>
        <v>#N/A</v>
      </c>
      <c r="X1887" s="170">
        <f t="shared" ca="1" si="111"/>
        <v>0</v>
      </c>
      <c r="AB1887" s="314" t="str">
        <f t="shared" si="113"/>
        <v/>
      </c>
    </row>
    <row r="1888" spans="1:28" s="170" customFormat="1" ht="20.25">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112"/>
        <v/>
      </c>
      <c r="T1888" s="155" t="str">
        <f ca="1">IF(B1888="","",IF(ISERROR(MATCH($J1888,SorP!$B$1:$B$6226,0)),"",INDIRECT("'SorP'!$A$"&amp;MATCH($S1888&amp;$J1888,SorP!C:C,0))))</f>
        <v/>
      </c>
      <c r="U1888" s="168"/>
      <c r="V1888" s="169" t="e">
        <f>IF(C1888="",NA(),MATCH($B1888&amp;$C1888,'Smelter Look-up'!$J:$J,0))</f>
        <v>#N/A</v>
      </c>
      <c r="X1888" s="170">
        <f t="shared" ca="1" si="111"/>
        <v>0</v>
      </c>
      <c r="AB1888" s="314" t="str">
        <f t="shared" si="113"/>
        <v/>
      </c>
    </row>
    <row r="1889" spans="1:28" s="170" customFormat="1" ht="20.25">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112"/>
        <v/>
      </c>
      <c r="T1889" s="155" t="str">
        <f ca="1">IF(B1889="","",IF(ISERROR(MATCH($J1889,SorP!$B$1:$B$6226,0)),"",INDIRECT("'SorP'!$A$"&amp;MATCH($S1889&amp;$J1889,SorP!C:C,0))))</f>
        <v/>
      </c>
      <c r="U1889" s="168"/>
      <c r="V1889" s="169" t="e">
        <f>IF(C1889="",NA(),MATCH($B1889&amp;$C1889,'Smelter Look-up'!$J:$J,0))</f>
        <v>#N/A</v>
      </c>
      <c r="X1889" s="170">
        <f t="shared" ca="1" si="111"/>
        <v>0</v>
      </c>
      <c r="AB1889" s="314" t="str">
        <f t="shared" si="113"/>
        <v/>
      </c>
    </row>
    <row r="1890" spans="1:28" s="170" customFormat="1" ht="20.25">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112"/>
        <v/>
      </c>
      <c r="T1890" s="155" t="str">
        <f ca="1">IF(B1890="","",IF(ISERROR(MATCH($J1890,SorP!$B$1:$B$6226,0)),"",INDIRECT("'SorP'!$A$"&amp;MATCH($S1890&amp;$J1890,SorP!C:C,0))))</f>
        <v/>
      </c>
      <c r="U1890" s="168"/>
      <c r="V1890" s="169" t="e">
        <f>IF(C1890="",NA(),MATCH($B1890&amp;$C1890,'Smelter Look-up'!$J:$J,0))</f>
        <v>#N/A</v>
      </c>
      <c r="X1890" s="170">
        <f t="shared" ca="1" si="111"/>
        <v>0</v>
      </c>
      <c r="AB1890" s="314" t="str">
        <f t="shared" si="113"/>
        <v/>
      </c>
    </row>
    <row r="1891" spans="1:28" s="170" customFormat="1" ht="20.25">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112"/>
        <v/>
      </c>
      <c r="T1891" s="155" t="str">
        <f ca="1">IF(B1891="","",IF(ISERROR(MATCH($J1891,SorP!$B$1:$B$6226,0)),"",INDIRECT("'SorP'!$A$"&amp;MATCH($S1891&amp;$J1891,SorP!C:C,0))))</f>
        <v/>
      </c>
      <c r="U1891" s="168"/>
      <c r="V1891" s="169" t="e">
        <f>IF(C1891="",NA(),MATCH($B1891&amp;$C1891,'Smelter Look-up'!$J:$J,0))</f>
        <v>#N/A</v>
      </c>
      <c r="X1891" s="170">
        <f t="shared" ca="1" si="111"/>
        <v>0</v>
      </c>
      <c r="AB1891" s="314" t="str">
        <f t="shared" si="113"/>
        <v/>
      </c>
    </row>
    <row r="1892" spans="1:28" s="170" customFormat="1" ht="20.25">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112"/>
        <v/>
      </c>
      <c r="T1892" s="155" t="str">
        <f ca="1">IF(B1892="","",IF(ISERROR(MATCH($J1892,SorP!$B$1:$B$6226,0)),"",INDIRECT("'SorP'!$A$"&amp;MATCH($S1892&amp;$J1892,SorP!C:C,0))))</f>
        <v/>
      </c>
      <c r="U1892" s="168"/>
      <c r="V1892" s="169" t="e">
        <f>IF(C1892="",NA(),MATCH($B1892&amp;$C1892,'Smelter Look-up'!$J:$J,0))</f>
        <v>#N/A</v>
      </c>
      <c r="X1892" s="170">
        <f t="shared" ca="1" si="111"/>
        <v>0</v>
      </c>
      <c r="AB1892" s="314" t="str">
        <f t="shared" si="113"/>
        <v/>
      </c>
    </row>
    <row r="1893" spans="1:28" s="170" customFormat="1" ht="20.25">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112"/>
        <v/>
      </c>
      <c r="T1893" s="155" t="str">
        <f ca="1">IF(B1893="","",IF(ISERROR(MATCH($J1893,SorP!$B$1:$B$6226,0)),"",INDIRECT("'SorP'!$A$"&amp;MATCH($S1893&amp;$J1893,SorP!C:C,0))))</f>
        <v/>
      </c>
      <c r="U1893" s="168"/>
      <c r="V1893" s="169" t="e">
        <f>IF(C1893="",NA(),MATCH($B1893&amp;$C1893,'Smelter Look-up'!$J:$J,0))</f>
        <v>#N/A</v>
      </c>
      <c r="X1893" s="170">
        <f t="shared" ca="1" si="111"/>
        <v>0</v>
      </c>
      <c r="AB1893" s="314" t="str">
        <f t="shared" si="113"/>
        <v/>
      </c>
    </row>
    <row r="1894" spans="1:28" s="170" customFormat="1" ht="20.25">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112"/>
        <v/>
      </c>
      <c r="T1894" s="155" t="str">
        <f ca="1">IF(B1894="","",IF(ISERROR(MATCH($J1894,SorP!$B$1:$B$6226,0)),"",INDIRECT("'SorP'!$A$"&amp;MATCH($S1894&amp;$J1894,SorP!C:C,0))))</f>
        <v/>
      </c>
      <c r="U1894" s="168"/>
      <c r="V1894" s="169" t="e">
        <f>IF(C1894="",NA(),MATCH($B1894&amp;$C1894,'Smelter Look-up'!$J:$J,0))</f>
        <v>#N/A</v>
      </c>
      <c r="X1894" s="170">
        <f t="shared" ca="1" si="111"/>
        <v>0</v>
      </c>
      <c r="AB1894" s="314" t="str">
        <f t="shared" si="113"/>
        <v/>
      </c>
    </row>
    <row r="1895" spans="1:28" s="170" customFormat="1" ht="20.25">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112"/>
        <v/>
      </c>
      <c r="T1895" s="155" t="str">
        <f ca="1">IF(B1895="","",IF(ISERROR(MATCH($J1895,SorP!$B$1:$B$6226,0)),"",INDIRECT("'SorP'!$A$"&amp;MATCH($S1895&amp;$J1895,SorP!C:C,0))))</f>
        <v/>
      </c>
      <c r="U1895" s="168"/>
      <c r="V1895" s="169" t="e">
        <f>IF(C1895="",NA(),MATCH($B1895&amp;$C1895,'Smelter Look-up'!$J:$J,0))</f>
        <v>#N/A</v>
      </c>
      <c r="X1895" s="170">
        <f t="shared" ca="1" si="111"/>
        <v>0</v>
      </c>
      <c r="AB1895" s="314" t="str">
        <f t="shared" si="113"/>
        <v/>
      </c>
    </row>
    <row r="1896" spans="1:28" s="170" customFormat="1" ht="20.25">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112"/>
        <v/>
      </c>
      <c r="T1896" s="155" t="str">
        <f ca="1">IF(B1896="","",IF(ISERROR(MATCH($J1896,SorP!$B$1:$B$6226,0)),"",INDIRECT("'SorP'!$A$"&amp;MATCH($S1896&amp;$J1896,SorP!C:C,0))))</f>
        <v/>
      </c>
      <c r="U1896" s="168"/>
      <c r="V1896" s="169" t="e">
        <f>IF(C1896="",NA(),MATCH($B1896&amp;$C1896,'Smelter Look-up'!$J:$J,0))</f>
        <v>#N/A</v>
      </c>
      <c r="X1896" s="170">
        <f t="shared" ca="1" si="111"/>
        <v>0</v>
      </c>
      <c r="AB1896" s="314" t="str">
        <f t="shared" si="113"/>
        <v/>
      </c>
    </row>
    <row r="1897" spans="1:28" s="170" customFormat="1" ht="20.25">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112"/>
        <v/>
      </c>
      <c r="T1897" s="155" t="str">
        <f ca="1">IF(B1897="","",IF(ISERROR(MATCH($J1897,SorP!$B$1:$B$6226,0)),"",INDIRECT("'SorP'!$A$"&amp;MATCH($S1897&amp;$J1897,SorP!C:C,0))))</f>
        <v/>
      </c>
      <c r="U1897" s="168"/>
      <c r="V1897" s="169" t="e">
        <f>IF(C1897="",NA(),MATCH($B1897&amp;$C1897,'Smelter Look-up'!$J:$J,0))</f>
        <v>#N/A</v>
      </c>
      <c r="X1897" s="170">
        <f t="shared" ca="1" si="111"/>
        <v>0</v>
      </c>
      <c r="AB1897" s="314" t="str">
        <f t="shared" si="113"/>
        <v/>
      </c>
    </row>
    <row r="1898" spans="1:28" s="170" customFormat="1" ht="20.25">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112"/>
        <v/>
      </c>
      <c r="T1898" s="155" t="str">
        <f ca="1">IF(B1898="","",IF(ISERROR(MATCH($J1898,SorP!$B$1:$B$6226,0)),"",INDIRECT("'SorP'!$A$"&amp;MATCH($S1898&amp;$J1898,SorP!C:C,0))))</f>
        <v/>
      </c>
      <c r="U1898" s="168"/>
      <c r="V1898" s="169" t="e">
        <f>IF(C1898="",NA(),MATCH($B1898&amp;$C1898,'Smelter Look-up'!$J:$J,0))</f>
        <v>#N/A</v>
      </c>
      <c r="X1898" s="170">
        <f t="shared" ca="1" si="111"/>
        <v>0</v>
      </c>
      <c r="AB1898" s="314" t="str">
        <f t="shared" si="113"/>
        <v/>
      </c>
    </row>
    <row r="1899" spans="1:28" s="170" customFormat="1" ht="20.25">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112"/>
        <v/>
      </c>
      <c r="T1899" s="155" t="str">
        <f ca="1">IF(B1899="","",IF(ISERROR(MATCH($J1899,SorP!$B$1:$B$6226,0)),"",INDIRECT("'SorP'!$A$"&amp;MATCH($S1899&amp;$J1899,SorP!C:C,0))))</f>
        <v/>
      </c>
      <c r="U1899" s="168"/>
      <c r="V1899" s="169" t="e">
        <f>IF(C1899="",NA(),MATCH($B1899&amp;$C1899,'Smelter Look-up'!$J:$J,0))</f>
        <v>#N/A</v>
      </c>
      <c r="X1899" s="170">
        <f t="shared" ca="1" si="111"/>
        <v>0</v>
      </c>
      <c r="AB1899" s="314" t="str">
        <f t="shared" si="113"/>
        <v/>
      </c>
    </row>
    <row r="1900" spans="1:28" s="170" customFormat="1" ht="20.25">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112"/>
        <v/>
      </c>
      <c r="T1900" s="155" t="str">
        <f ca="1">IF(B1900="","",IF(ISERROR(MATCH($J1900,SorP!$B$1:$B$6226,0)),"",INDIRECT("'SorP'!$A$"&amp;MATCH($S1900&amp;$J1900,SorP!C:C,0))))</f>
        <v/>
      </c>
      <c r="U1900" s="168"/>
      <c r="V1900" s="169" t="e">
        <f>IF(C1900="",NA(),MATCH($B1900&amp;$C1900,'Smelter Look-up'!$J:$J,0))</f>
        <v>#N/A</v>
      </c>
      <c r="X1900" s="170">
        <f t="shared" ca="1" si="111"/>
        <v>0</v>
      </c>
      <c r="AB1900" s="314" t="str">
        <f t="shared" si="113"/>
        <v/>
      </c>
    </row>
    <row r="1901" spans="1:28" s="170" customFormat="1" ht="20.25">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112"/>
        <v/>
      </c>
      <c r="T1901" s="155" t="str">
        <f ca="1">IF(B1901="","",IF(ISERROR(MATCH($J1901,SorP!$B$1:$B$6226,0)),"",INDIRECT("'SorP'!$A$"&amp;MATCH($S1901&amp;$J1901,SorP!C:C,0))))</f>
        <v/>
      </c>
      <c r="U1901" s="168"/>
      <c r="V1901" s="169" t="e">
        <f>IF(C1901="",NA(),MATCH($B1901&amp;$C1901,'Smelter Look-up'!$J:$J,0))</f>
        <v>#N/A</v>
      </c>
      <c r="X1901" s="170">
        <f t="shared" ca="1" si="111"/>
        <v>0</v>
      </c>
      <c r="AB1901" s="314" t="str">
        <f t="shared" si="113"/>
        <v/>
      </c>
    </row>
    <row r="1902" spans="1:28" s="170" customFormat="1" ht="20.25">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112"/>
        <v/>
      </c>
      <c r="T1902" s="155" t="str">
        <f ca="1">IF(B1902="","",IF(ISERROR(MATCH($J1902,SorP!$B$1:$B$6226,0)),"",INDIRECT("'SorP'!$A$"&amp;MATCH($S1902&amp;$J1902,SorP!C:C,0))))</f>
        <v/>
      </c>
      <c r="U1902" s="168"/>
      <c r="V1902" s="169" t="e">
        <f>IF(C1902="",NA(),MATCH($B1902&amp;$C1902,'Smelter Look-up'!$J:$J,0))</f>
        <v>#N/A</v>
      </c>
      <c r="X1902" s="170">
        <f t="shared" ca="1" si="111"/>
        <v>0</v>
      </c>
      <c r="AB1902" s="314" t="str">
        <f t="shared" si="113"/>
        <v/>
      </c>
    </row>
    <row r="1903" spans="1:28" s="170" customFormat="1" ht="20.25">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112"/>
        <v/>
      </c>
      <c r="T1903" s="155" t="str">
        <f ca="1">IF(B1903="","",IF(ISERROR(MATCH($J1903,SorP!$B$1:$B$6226,0)),"",INDIRECT("'SorP'!$A$"&amp;MATCH($S1903&amp;$J1903,SorP!C:C,0))))</f>
        <v/>
      </c>
      <c r="U1903" s="168"/>
      <c r="V1903" s="169" t="e">
        <f>IF(C1903="",NA(),MATCH($B1903&amp;$C1903,'Smelter Look-up'!$J:$J,0))</f>
        <v>#N/A</v>
      </c>
      <c r="X1903" s="170">
        <f t="shared" ca="1" si="111"/>
        <v>0</v>
      </c>
      <c r="AB1903" s="314" t="str">
        <f t="shared" si="113"/>
        <v/>
      </c>
    </row>
    <row r="1904" spans="1:28" s="170" customFormat="1" ht="20.25">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112"/>
        <v/>
      </c>
      <c r="T1904" s="155" t="str">
        <f ca="1">IF(B1904="","",IF(ISERROR(MATCH($J1904,SorP!$B$1:$B$6226,0)),"",INDIRECT("'SorP'!$A$"&amp;MATCH($S1904&amp;$J1904,SorP!C:C,0))))</f>
        <v/>
      </c>
      <c r="U1904" s="168"/>
      <c r="V1904" s="169" t="e">
        <f>IF(C1904="",NA(),MATCH($B1904&amp;$C1904,'Smelter Look-up'!$J:$J,0))</f>
        <v>#N/A</v>
      </c>
      <c r="X1904" s="170">
        <f t="shared" ca="1" si="111"/>
        <v>0</v>
      </c>
      <c r="AB1904" s="314" t="str">
        <f t="shared" si="113"/>
        <v/>
      </c>
    </row>
    <row r="1905" spans="1:28" s="170" customFormat="1" ht="20.25">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112"/>
        <v/>
      </c>
      <c r="T1905" s="155" t="str">
        <f ca="1">IF(B1905="","",IF(ISERROR(MATCH($J1905,SorP!$B$1:$B$6226,0)),"",INDIRECT("'SorP'!$A$"&amp;MATCH($S1905&amp;$J1905,SorP!C:C,0))))</f>
        <v/>
      </c>
      <c r="U1905" s="168"/>
      <c r="V1905" s="169" t="e">
        <f>IF(C1905="",NA(),MATCH($B1905&amp;$C1905,'Smelter Look-up'!$J:$J,0))</f>
        <v>#N/A</v>
      </c>
      <c r="X1905" s="170">
        <f t="shared" ca="1" si="111"/>
        <v>0</v>
      </c>
      <c r="AB1905" s="314" t="str">
        <f t="shared" si="113"/>
        <v/>
      </c>
    </row>
    <row r="1906" spans="1:28" s="170" customFormat="1" ht="20.25">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112"/>
        <v/>
      </c>
      <c r="T1906" s="155" t="str">
        <f ca="1">IF(B1906="","",IF(ISERROR(MATCH($J1906,SorP!$B$1:$B$6226,0)),"",INDIRECT("'SorP'!$A$"&amp;MATCH($S1906&amp;$J1906,SorP!C:C,0))))</f>
        <v/>
      </c>
      <c r="U1906" s="168"/>
      <c r="V1906" s="169" t="e">
        <f>IF(C1906="",NA(),MATCH($B1906&amp;$C1906,'Smelter Look-up'!$J:$J,0))</f>
        <v>#N/A</v>
      </c>
      <c r="X1906" s="170">
        <f t="shared" ca="1" si="111"/>
        <v>0</v>
      </c>
      <c r="AB1906" s="314" t="str">
        <f t="shared" si="113"/>
        <v/>
      </c>
    </row>
    <row r="1907" spans="1:28" s="170" customFormat="1" ht="20.25">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112"/>
        <v/>
      </c>
      <c r="T1907" s="155" t="str">
        <f ca="1">IF(B1907="","",IF(ISERROR(MATCH($J1907,SorP!$B$1:$B$6226,0)),"",INDIRECT("'SorP'!$A$"&amp;MATCH($S1907&amp;$J1907,SorP!C:C,0))))</f>
        <v/>
      </c>
      <c r="U1907" s="168"/>
      <c r="V1907" s="169" t="e">
        <f>IF(C1907="",NA(),MATCH($B1907&amp;$C1907,'Smelter Look-up'!$J:$J,0))</f>
        <v>#N/A</v>
      </c>
      <c r="X1907" s="170">
        <f t="shared" ca="1" si="111"/>
        <v>0</v>
      </c>
      <c r="AB1907" s="314" t="str">
        <f t="shared" si="113"/>
        <v/>
      </c>
    </row>
    <row r="1908" spans="1:28" s="170" customFormat="1" ht="20.25">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112"/>
        <v/>
      </c>
      <c r="T1908" s="155" t="str">
        <f ca="1">IF(B1908="","",IF(ISERROR(MATCH($J1908,SorP!$B$1:$B$6226,0)),"",INDIRECT("'SorP'!$A$"&amp;MATCH($S1908&amp;$J1908,SorP!C:C,0))))</f>
        <v/>
      </c>
      <c r="U1908" s="168"/>
      <c r="V1908" s="169" t="e">
        <f>IF(C1908="",NA(),MATCH($B1908&amp;$C1908,'Smelter Look-up'!$J:$J,0))</f>
        <v>#N/A</v>
      </c>
      <c r="X1908" s="170">
        <f t="shared" ca="1" si="111"/>
        <v>0</v>
      </c>
      <c r="AB1908" s="314" t="str">
        <f t="shared" si="113"/>
        <v/>
      </c>
    </row>
    <row r="1909" spans="1:28" s="170" customFormat="1" ht="20.25">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112"/>
        <v/>
      </c>
      <c r="T1909" s="155" t="str">
        <f ca="1">IF(B1909="","",IF(ISERROR(MATCH($J1909,SorP!$B$1:$B$6226,0)),"",INDIRECT("'SorP'!$A$"&amp;MATCH($S1909&amp;$J1909,SorP!C:C,0))))</f>
        <v/>
      </c>
      <c r="U1909" s="168"/>
      <c r="V1909" s="169" t="e">
        <f>IF(C1909="",NA(),MATCH($B1909&amp;$C1909,'Smelter Look-up'!$J:$J,0))</f>
        <v>#N/A</v>
      </c>
      <c r="X1909" s="170">
        <f t="shared" ca="1" si="111"/>
        <v>0</v>
      </c>
      <c r="AB1909" s="314" t="str">
        <f t="shared" si="113"/>
        <v/>
      </c>
    </row>
    <row r="1910" spans="1:28" s="170" customFormat="1" ht="20.25">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112"/>
        <v/>
      </c>
      <c r="T1910" s="155" t="str">
        <f ca="1">IF(B1910="","",IF(ISERROR(MATCH($J1910,SorP!$B$1:$B$6226,0)),"",INDIRECT("'SorP'!$A$"&amp;MATCH($S1910&amp;$J1910,SorP!C:C,0))))</f>
        <v/>
      </c>
      <c r="U1910" s="168"/>
      <c r="V1910" s="169" t="e">
        <f>IF(C1910="",NA(),MATCH($B1910&amp;$C1910,'Smelter Look-up'!$J:$J,0))</f>
        <v>#N/A</v>
      </c>
      <c r="X1910" s="170">
        <f t="shared" ca="1" si="111"/>
        <v>0</v>
      </c>
      <c r="AB1910" s="314" t="str">
        <f t="shared" si="113"/>
        <v/>
      </c>
    </row>
    <row r="1911" spans="1:28" s="170" customFormat="1" ht="20.25">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112"/>
        <v/>
      </c>
      <c r="T1911" s="155" t="str">
        <f ca="1">IF(B1911="","",IF(ISERROR(MATCH($J1911,SorP!$B$1:$B$6226,0)),"",INDIRECT("'SorP'!$A$"&amp;MATCH($S1911&amp;$J1911,SorP!C:C,0))))</f>
        <v/>
      </c>
      <c r="U1911" s="168"/>
      <c r="V1911" s="169" t="e">
        <f>IF(C1911="",NA(),MATCH($B1911&amp;$C1911,'Smelter Look-up'!$J:$J,0))</f>
        <v>#N/A</v>
      </c>
      <c r="X1911" s="170">
        <f t="shared" ca="1" si="111"/>
        <v>0</v>
      </c>
      <c r="AB1911" s="314" t="str">
        <f t="shared" si="113"/>
        <v/>
      </c>
    </row>
    <row r="1912" spans="1:28" s="170" customFormat="1" ht="20.25">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112"/>
        <v/>
      </c>
      <c r="T1912" s="155" t="str">
        <f ca="1">IF(B1912="","",IF(ISERROR(MATCH($J1912,SorP!$B$1:$B$6226,0)),"",INDIRECT("'SorP'!$A$"&amp;MATCH($S1912&amp;$J1912,SorP!C:C,0))))</f>
        <v/>
      </c>
      <c r="U1912" s="168"/>
      <c r="V1912" s="169" t="e">
        <f>IF(C1912="",NA(),MATCH($B1912&amp;$C1912,'Smelter Look-up'!$J:$J,0))</f>
        <v>#N/A</v>
      </c>
      <c r="X1912" s="170">
        <f t="shared" ca="1" si="111"/>
        <v>0</v>
      </c>
      <c r="AB1912" s="314" t="str">
        <f t="shared" si="113"/>
        <v/>
      </c>
    </row>
    <row r="1913" spans="1:28" s="170" customFormat="1" ht="20.25">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112"/>
        <v/>
      </c>
      <c r="T1913" s="155" t="str">
        <f ca="1">IF(B1913="","",IF(ISERROR(MATCH($J1913,SorP!$B$1:$B$6226,0)),"",INDIRECT("'SorP'!$A$"&amp;MATCH($S1913&amp;$J1913,SorP!C:C,0))))</f>
        <v/>
      </c>
      <c r="U1913" s="168"/>
      <c r="V1913" s="169" t="e">
        <f>IF(C1913="",NA(),MATCH($B1913&amp;$C1913,'Smelter Look-up'!$J:$J,0))</f>
        <v>#N/A</v>
      </c>
      <c r="X1913" s="170">
        <f t="shared" ca="1" si="111"/>
        <v>0</v>
      </c>
      <c r="AB1913" s="314" t="str">
        <f t="shared" si="113"/>
        <v/>
      </c>
    </row>
    <row r="1914" spans="1:28" s="170" customFormat="1" ht="20.25">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112"/>
        <v/>
      </c>
      <c r="T1914" s="155" t="str">
        <f ca="1">IF(B1914="","",IF(ISERROR(MATCH($J1914,SorP!$B$1:$B$6226,0)),"",INDIRECT("'SorP'!$A$"&amp;MATCH($S1914&amp;$J1914,SorP!C:C,0))))</f>
        <v/>
      </c>
      <c r="U1914" s="168"/>
      <c r="V1914" s="169" t="e">
        <f>IF(C1914="",NA(),MATCH($B1914&amp;$C1914,'Smelter Look-up'!$J:$J,0))</f>
        <v>#N/A</v>
      </c>
      <c r="X1914" s="170">
        <f t="shared" ca="1" si="111"/>
        <v>0</v>
      </c>
      <c r="AB1914" s="314" t="str">
        <f t="shared" si="113"/>
        <v/>
      </c>
    </row>
    <row r="1915" spans="1:28" s="170" customFormat="1" ht="20.25">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112"/>
        <v/>
      </c>
      <c r="T1915" s="155" t="str">
        <f ca="1">IF(B1915="","",IF(ISERROR(MATCH($J1915,SorP!$B$1:$B$6226,0)),"",INDIRECT("'SorP'!$A$"&amp;MATCH($S1915&amp;$J1915,SorP!C:C,0))))</f>
        <v/>
      </c>
      <c r="U1915" s="168"/>
      <c r="V1915" s="169" t="e">
        <f>IF(C1915="",NA(),MATCH($B1915&amp;$C1915,'Smelter Look-up'!$J:$J,0))</f>
        <v>#N/A</v>
      </c>
      <c r="X1915" s="170">
        <f t="shared" ref="X1915:X1978" ca="1" si="114">IF(AND(C1915="Smelter not listed",OR(LEN(D1915)=0,LEN(E1915)=0)),1,0)</f>
        <v>0</v>
      </c>
      <c r="AB1915" s="314" t="str">
        <f t="shared" si="113"/>
        <v/>
      </c>
    </row>
    <row r="1916" spans="1:28" s="170" customFormat="1" ht="20.25">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ref="S1916:S1979" ca="1" si="115">IF(B1916="","",IF(ISERROR(MATCH($E1916,CL,0)),"Unknown",INDIRECT("'C'!$A$"&amp;MATCH($E1916,CL,0)+1)))</f>
        <v/>
      </c>
      <c r="T1916" s="155" t="str">
        <f ca="1">IF(B1916="","",IF(ISERROR(MATCH($J1916,SorP!$B$1:$B$6226,0)),"",INDIRECT("'SorP'!$A$"&amp;MATCH($S1916&amp;$J1916,SorP!C:C,0))))</f>
        <v/>
      </c>
      <c r="U1916" s="168"/>
      <c r="V1916" s="169" t="e">
        <f>IF(C1916="",NA(),MATCH($B1916&amp;$C1916,'Smelter Look-up'!$J:$J,0))</f>
        <v>#N/A</v>
      </c>
      <c r="X1916" s="170">
        <f t="shared" ca="1" si="114"/>
        <v>0</v>
      </c>
      <c r="AB1916" s="314" t="str">
        <f t="shared" si="113"/>
        <v/>
      </c>
    </row>
    <row r="1917" spans="1:28" s="170" customFormat="1" ht="20.25">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115"/>
        <v/>
      </c>
      <c r="T1917" s="155" t="str">
        <f ca="1">IF(B1917="","",IF(ISERROR(MATCH($J1917,SorP!$B$1:$B$6226,0)),"",INDIRECT("'SorP'!$A$"&amp;MATCH($S1917&amp;$J1917,SorP!C:C,0))))</f>
        <v/>
      </c>
      <c r="U1917" s="168"/>
      <c r="V1917" s="169" t="e">
        <f>IF(C1917="",NA(),MATCH($B1917&amp;$C1917,'Smelter Look-up'!$J:$J,0))</f>
        <v>#N/A</v>
      </c>
      <c r="X1917" s="170">
        <f t="shared" ca="1" si="114"/>
        <v>0</v>
      </c>
      <c r="AB1917" s="314" t="str">
        <f t="shared" si="113"/>
        <v/>
      </c>
    </row>
    <row r="1918" spans="1:28" s="170" customFormat="1" ht="20.25">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115"/>
        <v/>
      </c>
      <c r="T1918" s="155" t="str">
        <f ca="1">IF(B1918="","",IF(ISERROR(MATCH($J1918,SorP!$B$1:$B$6226,0)),"",INDIRECT("'SorP'!$A$"&amp;MATCH($S1918&amp;$J1918,SorP!C:C,0))))</f>
        <v/>
      </c>
      <c r="U1918" s="168"/>
      <c r="V1918" s="169" t="e">
        <f>IF(C1918="",NA(),MATCH($B1918&amp;$C1918,'Smelter Look-up'!$J:$J,0))</f>
        <v>#N/A</v>
      </c>
      <c r="X1918" s="170">
        <f t="shared" ca="1" si="114"/>
        <v>0</v>
      </c>
      <c r="AB1918" s="314" t="str">
        <f t="shared" si="113"/>
        <v/>
      </c>
    </row>
    <row r="1919" spans="1:28" s="170" customFormat="1" ht="20.25">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115"/>
        <v/>
      </c>
      <c r="T1919" s="155" t="str">
        <f ca="1">IF(B1919="","",IF(ISERROR(MATCH($J1919,SorP!$B$1:$B$6226,0)),"",INDIRECT("'SorP'!$A$"&amp;MATCH($S1919&amp;$J1919,SorP!C:C,0))))</f>
        <v/>
      </c>
      <c r="U1919" s="168"/>
      <c r="V1919" s="169" t="e">
        <f>IF(C1919="",NA(),MATCH($B1919&amp;$C1919,'Smelter Look-up'!$J:$J,0))</f>
        <v>#N/A</v>
      </c>
      <c r="X1919" s="170">
        <f t="shared" ca="1" si="114"/>
        <v>0</v>
      </c>
      <c r="AB1919" s="314" t="str">
        <f t="shared" si="113"/>
        <v/>
      </c>
    </row>
    <row r="1920" spans="1:28" s="170" customFormat="1" ht="20.25">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ca="1" si="115"/>
        <v/>
      </c>
      <c r="T1920" s="155" t="str">
        <f ca="1">IF(B1920="","",IF(ISERROR(MATCH($J1920,SorP!$B$1:$B$6226,0)),"",INDIRECT("'SorP'!$A$"&amp;MATCH($S1920&amp;$J1920,SorP!C:C,0))))</f>
        <v/>
      </c>
      <c r="U1920" s="168"/>
      <c r="V1920" s="169" t="e">
        <f>IF(C1920="",NA(),MATCH($B1920&amp;$C1920,'Smelter Look-up'!$J:$J,0))</f>
        <v>#N/A</v>
      </c>
      <c r="X1920" s="170">
        <f t="shared" ca="1" si="114"/>
        <v>0</v>
      </c>
      <c r="AB1920" s="314" t="str">
        <f t="shared" si="113"/>
        <v/>
      </c>
    </row>
    <row r="1921" spans="1:28" s="170" customFormat="1" ht="20.25">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115"/>
        <v/>
      </c>
      <c r="T1921" s="155" t="str">
        <f ca="1">IF(B1921="","",IF(ISERROR(MATCH($J1921,SorP!$B$1:$B$6226,0)),"",INDIRECT("'SorP'!$A$"&amp;MATCH($S1921&amp;$J1921,SorP!C:C,0))))</f>
        <v/>
      </c>
      <c r="U1921" s="168"/>
      <c r="V1921" s="169" t="e">
        <f>IF(C1921="",NA(),MATCH($B1921&amp;$C1921,'Smelter Look-up'!$J:$J,0))</f>
        <v>#N/A</v>
      </c>
      <c r="X1921" s="170">
        <f t="shared" ca="1" si="114"/>
        <v>0</v>
      </c>
      <c r="AB1921" s="314" t="str">
        <f t="shared" si="113"/>
        <v/>
      </c>
    </row>
    <row r="1922" spans="1:28" s="170" customFormat="1" ht="20.25">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115"/>
        <v/>
      </c>
      <c r="T1922" s="155" t="str">
        <f ca="1">IF(B1922="","",IF(ISERROR(MATCH($J1922,SorP!$B$1:$B$6226,0)),"",INDIRECT("'SorP'!$A$"&amp;MATCH($S1922&amp;$J1922,SorP!C:C,0))))</f>
        <v/>
      </c>
      <c r="U1922" s="168"/>
      <c r="V1922" s="169" t="e">
        <f>IF(C1922="",NA(),MATCH($B1922&amp;$C1922,'Smelter Look-up'!$J:$J,0))</f>
        <v>#N/A</v>
      </c>
      <c r="X1922" s="170">
        <f t="shared" ca="1" si="114"/>
        <v>0</v>
      </c>
      <c r="AB1922" s="314" t="str">
        <f t="shared" ref="AB1922:AB1985" si="116">IF(C1922="","",B1922)</f>
        <v/>
      </c>
    </row>
    <row r="1923" spans="1:28" s="170" customFormat="1" ht="20.25">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115"/>
        <v/>
      </c>
      <c r="T1923" s="155" t="str">
        <f ca="1">IF(B1923="","",IF(ISERROR(MATCH($J1923,SorP!$B$1:$B$6226,0)),"",INDIRECT("'SorP'!$A$"&amp;MATCH($S1923&amp;$J1923,SorP!C:C,0))))</f>
        <v/>
      </c>
      <c r="U1923" s="168"/>
      <c r="V1923" s="169" t="e">
        <f>IF(C1923="",NA(),MATCH($B1923&amp;$C1923,'Smelter Look-up'!$J:$J,0))</f>
        <v>#N/A</v>
      </c>
      <c r="X1923" s="170">
        <f t="shared" ca="1" si="114"/>
        <v>0</v>
      </c>
      <c r="AB1923" s="314" t="str">
        <f t="shared" si="116"/>
        <v/>
      </c>
    </row>
    <row r="1924" spans="1:28" s="170" customFormat="1" ht="20.25">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115"/>
        <v/>
      </c>
      <c r="T1924" s="155" t="str">
        <f ca="1">IF(B1924="","",IF(ISERROR(MATCH($J1924,SorP!$B$1:$B$6226,0)),"",INDIRECT("'SorP'!$A$"&amp;MATCH($S1924&amp;$J1924,SorP!C:C,0))))</f>
        <v/>
      </c>
      <c r="U1924" s="168"/>
      <c r="V1924" s="169" t="e">
        <f>IF(C1924="",NA(),MATCH($B1924&amp;$C1924,'Smelter Look-up'!$J:$J,0))</f>
        <v>#N/A</v>
      </c>
      <c r="X1924" s="170">
        <f t="shared" ca="1" si="114"/>
        <v>0</v>
      </c>
      <c r="AB1924" s="314" t="str">
        <f t="shared" si="116"/>
        <v/>
      </c>
    </row>
    <row r="1925" spans="1:28" s="170" customFormat="1" ht="20.25">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115"/>
        <v/>
      </c>
      <c r="T1925" s="155" t="str">
        <f ca="1">IF(B1925="","",IF(ISERROR(MATCH($J1925,SorP!$B$1:$B$6226,0)),"",INDIRECT("'SorP'!$A$"&amp;MATCH($S1925&amp;$J1925,SorP!C:C,0))))</f>
        <v/>
      </c>
      <c r="U1925" s="168"/>
      <c r="V1925" s="169" t="e">
        <f>IF(C1925="",NA(),MATCH($B1925&amp;$C1925,'Smelter Look-up'!$J:$J,0))</f>
        <v>#N/A</v>
      </c>
      <c r="X1925" s="170">
        <f t="shared" ca="1" si="114"/>
        <v>0</v>
      </c>
      <c r="AB1925" s="314" t="str">
        <f t="shared" si="116"/>
        <v/>
      </c>
    </row>
    <row r="1926" spans="1:28" s="170" customFormat="1" ht="20.25">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115"/>
        <v/>
      </c>
      <c r="T1926" s="155" t="str">
        <f ca="1">IF(B1926="","",IF(ISERROR(MATCH($J1926,SorP!$B$1:$B$6226,0)),"",INDIRECT("'SorP'!$A$"&amp;MATCH($S1926&amp;$J1926,SorP!C:C,0))))</f>
        <v/>
      </c>
      <c r="U1926" s="168"/>
      <c r="V1926" s="169" t="e">
        <f>IF(C1926="",NA(),MATCH($B1926&amp;$C1926,'Smelter Look-up'!$J:$J,0))</f>
        <v>#N/A</v>
      </c>
      <c r="X1926" s="170">
        <f t="shared" ca="1" si="114"/>
        <v>0</v>
      </c>
      <c r="AB1926" s="314" t="str">
        <f t="shared" si="116"/>
        <v/>
      </c>
    </row>
    <row r="1927" spans="1:28" s="170" customFormat="1" ht="20.25">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115"/>
        <v/>
      </c>
      <c r="T1927" s="155" t="str">
        <f ca="1">IF(B1927="","",IF(ISERROR(MATCH($J1927,SorP!$B$1:$B$6226,0)),"",INDIRECT("'SorP'!$A$"&amp;MATCH($S1927&amp;$J1927,SorP!C:C,0))))</f>
        <v/>
      </c>
      <c r="U1927" s="168"/>
      <c r="V1927" s="169" t="e">
        <f>IF(C1927="",NA(),MATCH($B1927&amp;$C1927,'Smelter Look-up'!$J:$J,0))</f>
        <v>#N/A</v>
      </c>
      <c r="X1927" s="170">
        <f t="shared" ca="1" si="114"/>
        <v>0</v>
      </c>
      <c r="AB1927" s="314" t="str">
        <f t="shared" si="116"/>
        <v/>
      </c>
    </row>
    <row r="1928" spans="1:28" s="170" customFormat="1" ht="20.25">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115"/>
        <v/>
      </c>
      <c r="T1928" s="155" t="str">
        <f ca="1">IF(B1928="","",IF(ISERROR(MATCH($J1928,SorP!$B$1:$B$6226,0)),"",INDIRECT("'SorP'!$A$"&amp;MATCH($S1928&amp;$J1928,SorP!C:C,0))))</f>
        <v/>
      </c>
      <c r="U1928" s="168"/>
      <c r="V1928" s="169" t="e">
        <f>IF(C1928="",NA(),MATCH($B1928&amp;$C1928,'Smelter Look-up'!$J:$J,0))</f>
        <v>#N/A</v>
      </c>
      <c r="X1928" s="170">
        <f t="shared" ca="1" si="114"/>
        <v>0</v>
      </c>
      <c r="AB1928" s="314" t="str">
        <f t="shared" si="116"/>
        <v/>
      </c>
    </row>
    <row r="1929" spans="1:28" s="170" customFormat="1" ht="20.25">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115"/>
        <v/>
      </c>
      <c r="T1929" s="155" t="str">
        <f ca="1">IF(B1929="","",IF(ISERROR(MATCH($J1929,SorP!$B$1:$B$6226,0)),"",INDIRECT("'SorP'!$A$"&amp;MATCH($S1929&amp;$J1929,SorP!C:C,0))))</f>
        <v/>
      </c>
      <c r="U1929" s="168"/>
      <c r="V1929" s="169" t="e">
        <f>IF(C1929="",NA(),MATCH($B1929&amp;$C1929,'Smelter Look-up'!$J:$J,0))</f>
        <v>#N/A</v>
      </c>
      <c r="X1929" s="170">
        <f t="shared" ca="1" si="114"/>
        <v>0</v>
      </c>
      <c r="AB1929" s="314" t="str">
        <f t="shared" si="116"/>
        <v/>
      </c>
    </row>
    <row r="1930" spans="1:28" s="170" customFormat="1" ht="20.25">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115"/>
        <v/>
      </c>
      <c r="T1930" s="155" t="str">
        <f ca="1">IF(B1930="","",IF(ISERROR(MATCH($J1930,SorP!$B$1:$B$6226,0)),"",INDIRECT("'SorP'!$A$"&amp;MATCH($S1930&amp;$J1930,SorP!C:C,0))))</f>
        <v/>
      </c>
      <c r="U1930" s="168"/>
      <c r="V1930" s="169" t="e">
        <f>IF(C1930="",NA(),MATCH($B1930&amp;$C1930,'Smelter Look-up'!$J:$J,0))</f>
        <v>#N/A</v>
      </c>
      <c r="X1930" s="170">
        <f t="shared" ca="1" si="114"/>
        <v>0</v>
      </c>
      <c r="AB1930" s="314" t="str">
        <f t="shared" si="116"/>
        <v/>
      </c>
    </row>
    <row r="1931" spans="1:28" s="170" customFormat="1" ht="20.25">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115"/>
        <v/>
      </c>
      <c r="T1931" s="155" t="str">
        <f ca="1">IF(B1931="","",IF(ISERROR(MATCH($J1931,SorP!$B$1:$B$6226,0)),"",INDIRECT("'SorP'!$A$"&amp;MATCH($S1931&amp;$J1931,SorP!C:C,0))))</f>
        <v/>
      </c>
      <c r="U1931" s="168"/>
      <c r="V1931" s="169" t="e">
        <f>IF(C1931="",NA(),MATCH($B1931&amp;$C1931,'Smelter Look-up'!$J:$J,0))</f>
        <v>#N/A</v>
      </c>
      <c r="X1931" s="170">
        <f t="shared" ca="1" si="114"/>
        <v>0</v>
      </c>
      <c r="AB1931" s="314" t="str">
        <f t="shared" si="116"/>
        <v/>
      </c>
    </row>
    <row r="1932" spans="1:28" s="170" customFormat="1" ht="20.25">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115"/>
        <v/>
      </c>
      <c r="T1932" s="155" t="str">
        <f ca="1">IF(B1932="","",IF(ISERROR(MATCH($J1932,SorP!$B$1:$B$6226,0)),"",INDIRECT("'SorP'!$A$"&amp;MATCH($S1932&amp;$J1932,SorP!C:C,0))))</f>
        <v/>
      </c>
      <c r="U1932" s="168"/>
      <c r="V1932" s="169" t="e">
        <f>IF(C1932="",NA(),MATCH($B1932&amp;$C1932,'Smelter Look-up'!$J:$J,0))</f>
        <v>#N/A</v>
      </c>
      <c r="X1932" s="170">
        <f t="shared" ca="1" si="114"/>
        <v>0</v>
      </c>
      <c r="AB1932" s="314" t="str">
        <f t="shared" si="116"/>
        <v/>
      </c>
    </row>
    <row r="1933" spans="1:28" s="170" customFormat="1" ht="20.25">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115"/>
        <v/>
      </c>
      <c r="T1933" s="155" t="str">
        <f ca="1">IF(B1933="","",IF(ISERROR(MATCH($J1933,SorP!$B$1:$B$6226,0)),"",INDIRECT("'SorP'!$A$"&amp;MATCH($S1933&amp;$J1933,SorP!C:C,0))))</f>
        <v/>
      </c>
      <c r="U1933" s="168"/>
      <c r="V1933" s="169" t="e">
        <f>IF(C1933="",NA(),MATCH($B1933&amp;$C1933,'Smelter Look-up'!$J:$J,0))</f>
        <v>#N/A</v>
      </c>
      <c r="X1933" s="170">
        <f t="shared" ca="1" si="114"/>
        <v>0</v>
      </c>
      <c r="AB1933" s="314" t="str">
        <f t="shared" si="116"/>
        <v/>
      </c>
    </row>
    <row r="1934" spans="1:28" s="170" customFormat="1" ht="20.25">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115"/>
        <v/>
      </c>
      <c r="T1934" s="155" t="str">
        <f ca="1">IF(B1934="","",IF(ISERROR(MATCH($J1934,SorP!$B$1:$B$6226,0)),"",INDIRECT("'SorP'!$A$"&amp;MATCH($S1934&amp;$J1934,SorP!C:C,0))))</f>
        <v/>
      </c>
      <c r="U1934" s="168"/>
      <c r="V1934" s="169" t="e">
        <f>IF(C1934="",NA(),MATCH($B1934&amp;$C1934,'Smelter Look-up'!$J:$J,0))</f>
        <v>#N/A</v>
      </c>
      <c r="X1934" s="170">
        <f t="shared" ca="1" si="114"/>
        <v>0</v>
      </c>
      <c r="AB1934" s="314" t="str">
        <f t="shared" si="116"/>
        <v/>
      </c>
    </row>
    <row r="1935" spans="1:28" s="170" customFormat="1" ht="20.25">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115"/>
        <v/>
      </c>
      <c r="T1935" s="155" t="str">
        <f ca="1">IF(B1935="","",IF(ISERROR(MATCH($J1935,SorP!$B$1:$B$6226,0)),"",INDIRECT("'SorP'!$A$"&amp;MATCH($S1935&amp;$J1935,SorP!C:C,0))))</f>
        <v/>
      </c>
      <c r="U1935" s="168"/>
      <c r="V1935" s="169" t="e">
        <f>IF(C1935="",NA(),MATCH($B1935&amp;$C1935,'Smelter Look-up'!$J:$J,0))</f>
        <v>#N/A</v>
      </c>
      <c r="X1935" s="170">
        <f t="shared" ca="1" si="114"/>
        <v>0</v>
      </c>
      <c r="AB1935" s="314" t="str">
        <f t="shared" si="116"/>
        <v/>
      </c>
    </row>
    <row r="1936" spans="1:28" s="170" customFormat="1" ht="20.25">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115"/>
        <v/>
      </c>
      <c r="T1936" s="155" t="str">
        <f ca="1">IF(B1936="","",IF(ISERROR(MATCH($J1936,SorP!$B$1:$B$6226,0)),"",INDIRECT("'SorP'!$A$"&amp;MATCH($S1936&amp;$J1936,SorP!C:C,0))))</f>
        <v/>
      </c>
      <c r="U1936" s="168"/>
      <c r="V1936" s="169" t="e">
        <f>IF(C1936="",NA(),MATCH($B1936&amp;$C1936,'Smelter Look-up'!$J:$J,0))</f>
        <v>#N/A</v>
      </c>
      <c r="X1936" s="170">
        <f t="shared" ca="1" si="114"/>
        <v>0</v>
      </c>
      <c r="AB1936" s="314" t="str">
        <f t="shared" si="116"/>
        <v/>
      </c>
    </row>
    <row r="1937" spans="1:28" s="170" customFormat="1" ht="20.25">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115"/>
        <v/>
      </c>
      <c r="T1937" s="155" t="str">
        <f ca="1">IF(B1937="","",IF(ISERROR(MATCH($J1937,SorP!$B$1:$B$6226,0)),"",INDIRECT("'SorP'!$A$"&amp;MATCH($S1937&amp;$J1937,SorP!C:C,0))))</f>
        <v/>
      </c>
      <c r="U1937" s="168"/>
      <c r="V1937" s="169" t="e">
        <f>IF(C1937="",NA(),MATCH($B1937&amp;$C1937,'Smelter Look-up'!$J:$J,0))</f>
        <v>#N/A</v>
      </c>
      <c r="X1937" s="170">
        <f t="shared" ca="1" si="114"/>
        <v>0</v>
      </c>
      <c r="AB1937" s="314" t="str">
        <f t="shared" si="116"/>
        <v/>
      </c>
    </row>
    <row r="1938" spans="1:28" s="170" customFormat="1" ht="20.25">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115"/>
        <v/>
      </c>
      <c r="T1938" s="155" t="str">
        <f ca="1">IF(B1938="","",IF(ISERROR(MATCH($J1938,SorP!$B$1:$B$6226,0)),"",INDIRECT("'SorP'!$A$"&amp;MATCH($S1938&amp;$J1938,SorP!C:C,0))))</f>
        <v/>
      </c>
      <c r="U1938" s="168"/>
      <c r="V1938" s="169" t="e">
        <f>IF(C1938="",NA(),MATCH($B1938&amp;$C1938,'Smelter Look-up'!$J:$J,0))</f>
        <v>#N/A</v>
      </c>
      <c r="X1938" s="170">
        <f t="shared" ca="1" si="114"/>
        <v>0</v>
      </c>
      <c r="AB1938" s="314" t="str">
        <f t="shared" si="116"/>
        <v/>
      </c>
    </row>
    <row r="1939" spans="1:28" s="170" customFormat="1" ht="20.25">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115"/>
        <v/>
      </c>
      <c r="T1939" s="155" t="str">
        <f ca="1">IF(B1939="","",IF(ISERROR(MATCH($J1939,SorP!$B$1:$B$6226,0)),"",INDIRECT("'SorP'!$A$"&amp;MATCH($S1939&amp;$J1939,SorP!C:C,0))))</f>
        <v/>
      </c>
      <c r="U1939" s="168"/>
      <c r="V1939" s="169" t="e">
        <f>IF(C1939="",NA(),MATCH($B1939&amp;$C1939,'Smelter Look-up'!$J:$J,0))</f>
        <v>#N/A</v>
      </c>
      <c r="X1939" s="170">
        <f t="shared" ca="1" si="114"/>
        <v>0</v>
      </c>
      <c r="AB1939" s="314" t="str">
        <f t="shared" si="116"/>
        <v/>
      </c>
    </row>
    <row r="1940" spans="1:28" s="170" customFormat="1" ht="20.25">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115"/>
        <v/>
      </c>
      <c r="T1940" s="155" t="str">
        <f ca="1">IF(B1940="","",IF(ISERROR(MATCH($J1940,SorP!$B$1:$B$6226,0)),"",INDIRECT("'SorP'!$A$"&amp;MATCH($S1940&amp;$J1940,SorP!C:C,0))))</f>
        <v/>
      </c>
      <c r="U1940" s="168"/>
      <c r="V1940" s="169" t="e">
        <f>IF(C1940="",NA(),MATCH($B1940&amp;$C1940,'Smelter Look-up'!$J:$J,0))</f>
        <v>#N/A</v>
      </c>
      <c r="X1940" s="170">
        <f t="shared" ca="1" si="114"/>
        <v>0</v>
      </c>
      <c r="AB1940" s="314" t="str">
        <f t="shared" si="116"/>
        <v/>
      </c>
    </row>
    <row r="1941" spans="1:28" s="170" customFormat="1" ht="20.25">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115"/>
        <v/>
      </c>
      <c r="T1941" s="155" t="str">
        <f ca="1">IF(B1941="","",IF(ISERROR(MATCH($J1941,SorP!$B$1:$B$6226,0)),"",INDIRECT("'SorP'!$A$"&amp;MATCH($S1941&amp;$J1941,SorP!C:C,0))))</f>
        <v/>
      </c>
      <c r="U1941" s="168"/>
      <c r="V1941" s="169" t="e">
        <f>IF(C1941="",NA(),MATCH($B1941&amp;$C1941,'Smelter Look-up'!$J:$J,0))</f>
        <v>#N/A</v>
      </c>
      <c r="X1941" s="170">
        <f t="shared" ca="1" si="114"/>
        <v>0</v>
      </c>
      <c r="AB1941" s="314" t="str">
        <f t="shared" si="116"/>
        <v/>
      </c>
    </row>
    <row r="1942" spans="1:28" s="170" customFormat="1" ht="20.25">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115"/>
        <v/>
      </c>
      <c r="T1942" s="155" t="str">
        <f ca="1">IF(B1942="","",IF(ISERROR(MATCH($J1942,SorP!$B$1:$B$6226,0)),"",INDIRECT("'SorP'!$A$"&amp;MATCH($S1942&amp;$J1942,SorP!C:C,0))))</f>
        <v/>
      </c>
      <c r="U1942" s="168"/>
      <c r="V1942" s="169" t="e">
        <f>IF(C1942="",NA(),MATCH($B1942&amp;$C1942,'Smelter Look-up'!$J:$J,0))</f>
        <v>#N/A</v>
      </c>
      <c r="X1942" s="170">
        <f t="shared" ca="1" si="114"/>
        <v>0</v>
      </c>
      <c r="AB1942" s="314" t="str">
        <f t="shared" si="116"/>
        <v/>
      </c>
    </row>
    <row r="1943" spans="1:28" s="170" customFormat="1" ht="20.25">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115"/>
        <v/>
      </c>
      <c r="T1943" s="155" t="str">
        <f ca="1">IF(B1943="","",IF(ISERROR(MATCH($J1943,SorP!$B$1:$B$6226,0)),"",INDIRECT("'SorP'!$A$"&amp;MATCH($S1943&amp;$J1943,SorP!C:C,0))))</f>
        <v/>
      </c>
      <c r="U1943" s="168"/>
      <c r="V1943" s="169" t="e">
        <f>IF(C1943="",NA(),MATCH($B1943&amp;$C1943,'Smelter Look-up'!$J:$J,0))</f>
        <v>#N/A</v>
      </c>
      <c r="X1943" s="170">
        <f t="shared" ca="1" si="114"/>
        <v>0</v>
      </c>
      <c r="AB1943" s="314" t="str">
        <f t="shared" si="116"/>
        <v/>
      </c>
    </row>
    <row r="1944" spans="1:28" s="170" customFormat="1" ht="20.25">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115"/>
        <v/>
      </c>
      <c r="T1944" s="155" t="str">
        <f ca="1">IF(B1944="","",IF(ISERROR(MATCH($J1944,SorP!$B$1:$B$6226,0)),"",INDIRECT("'SorP'!$A$"&amp;MATCH($S1944&amp;$J1944,SorP!C:C,0))))</f>
        <v/>
      </c>
      <c r="U1944" s="168"/>
      <c r="V1944" s="169" t="e">
        <f>IF(C1944="",NA(),MATCH($B1944&amp;$C1944,'Smelter Look-up'!$J:$J,0))</f>
        <v>#N/A</v>
      </c>
      <c r="X1944" s="170">
        <f t="shared" ca="1" si="114"/>
        <v>0</v>
      </c>
      <c r="AB1944" s="314" t="str">
        <f t="shared" si="116"/>
        <v/>
      </c>
    </row>
    <row r="1945" spans="1:28" s="170" customFormat="1" ht="20.25">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115"/>
        <v/>
      </c>
      <c r="T1945" s="155" t="str">
        <f ca="1">IF(B1945="","",IF(ISERROR(MATCH($J1945,SorP!$B$1:$B$6226,0)),"",INDIRECT("'SorP'!$A$"&amp;MATCH($S1945&amp;$J1945,SorP!C:C,0))))</f>
        <v/>
      </c>
      <c r="U1945" s="168"/>
      <c r="V1945" s="169" t="e">
        <f>IF(C1945="",NA(),MATCH($B1945&amp;$C1945,'Smelter Look-up'!$J:$J,0))</f>
        <v>#N/A</v>
      </c>
      <c r="X1945" s="170">
        <f t="shared" ca="1" si="114"/>
        <v>0</v>
      </c>
      <c r="AB1945" s="314" t="str">
        <f t="shared" si="116"/>
        <v/>
      </c>
    </row>
    <row r="1946" spans="1:28" s="170" customFormat="1" ht="20.25">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115"/>
        <v/>
      </c>
      <c r="T1946" s="155" t="str">
        <f ca="1">IF(B1946="","",IF(ISERROR(MATCH($J1946,SorP!$B$1:$B$6226,0)),"",INDIRECT("'SorP'!$A$"&amp;MATCH($S1946&amp;$J1946,SorP!C:C,0))))</f>
        <v/>
      </c>
      <c r="U1946" s="168"/>
      <c r="V1946" s="169" t="e">
        <f>IF(C1946="",NA(),MATCH($B1946&amp;$C1946,'Smelter Look-up'!$J:$J,0))</f>
        <v>#N/A</v>
      </c>
      <c r="X1946" s="170">
        <f t="shared" ca="1" si="114"/>
        <v>0</v>
      </c>
      <c r="AB1946" s="314" t="str">
        <f t="shared" si="116"/>
        <v/>
      </c>
    </row>
    <row r="1947" spans="1:28" s="170" customFormat="1" ht="20.25">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115"/>
        <v/>
      </c>
      <c r="T1947" s="155" t="str">
        <f ca="1">IF(B1947="","",IF(ISERROR(MATCH($J1947,SorP!$B$1:$B$6226,0)),"",INDIRECT("'SorP'!$A$"&amp;MATCH($S1947&amp;$J1947,SorP!C:C,0))))</f>
        <v/>
      </c>
      <c r="U1947" s="168"/>
      <c r="V1947" s="169" t="e">
        <f>IF(C1947="",NA(),MATCH($B1947&amp;$C1947,'Smelter Look-up'!$J:$J,0))</f>
        <v>#N/A</v>
      </c>
      <c r="X1947" s="170">
        <f t="shared" ca="1" si="114"/>
        <v>0</v>
      </c>
      <c r="AB1947" s="314" t="str">
        <f t="shared" si="116"/>
        <v/>
      </c>
    </row>
    <row r="1948" spans="1:28" s="170" customFormat="1" ht="20.25">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115"/>
        <v/>
      </c>
      <c r="T1948" s="155" t="str">
        <f ca="1">IF(B1948="","",IF(ISERROR(MATCH($J1948,SorP!$B$1:$B$6226,0)),"",INDIRECT("'SorP'!$A$"&amp;MATCH($S1948&amp;$J1948,SorP!C:C,0))))</f>
        <v/>
      </c>
      <c r="U1948" s="168"/>
      <c r="V1948" s="169" t="e">
        <f>IF(C1948="",NA(),MATCH($B1948&amp;$C1948,'Smelter Look-up'!$J:$J,0))</f>
        <v>#N/A</v>
      </c>
      <c r="X1948" s="170">
        <f t="shared" ca="1" si="114"/>
        <v>0</v>
      </c>
      <c r="AB1948" s="314" t="str">
        <f t="shared" si="116"/>
        <v/>
      </c>
    </row>
    <row r="1949" spans="1:28" s="170" customFormat="1" ht="20.25">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115"/>
        <v/>
      </c>
      <c r="T1949" s="155" t="str">
        <f ca="1">IF(B1949="","",IF(ISERROR(MATCH($J1949,SorP!$B$1:$B$6226,0)),"",INDIRECT("'SorP'!$A$"&amp;MATCH($S1949&amp;$J1949,SorP!C:C,0))))</f>
        <v/>
      </c>
      <c r="U1949" s="168"/>
      <c r="V1949" s="169" t="e">
        <f>IF(C1949="",NA(),MATCH($B1949&amp;$C1949,'Smelter Look-up'!$J:$J,0))</f>
        <v>#N/A</v>
      </c>
      <c r="X1949" s="170">
        <f t="shared" ca="1" si="114"/>
        <v>0</v>
      </c>
      <c r="AB1949" s="314" t="str">
        <f t="shared" si="116"/>
        <v/>
      </c>
    </row>
    <row r="1950" spans="1:28" s="170" customFormat="1" ht="20.25">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115"/>
        <v/>
      </c>
      <c r="T1950" s="155" t="str">
        <f ca="1">IF(B1950="","",IF(ISERROR(MATCH($J1950,SorP!$B$1:$B$6226,0)),"",INDIRECT("'SorP'!$A$"&amp;MATCH($S1950&amp;$J1950,SorP!C:C,0))))</f>
        <v/>
      </c>
      <c r="U1950" s="168"/>
      <c r="V1950" s="169" t="e">
        <f>IF(C1950="",NA(),MATCH($B1950&amp;$C1950,'Smelter Look-up'!$J:$J,0))</f>
        <v>#N/A</v>
      </c>
      <c r="X1950" s="170">
        <f t="shared" ca="1" si="114"/>
        <v>0</v>
      </c>
      <c r="AB1950" s="314" t="str">
        <f t="shared" si="116"/>
        <v/>
      </c>
    </row>
    <row r="1951" spans="1:28" s="170" customFormat="1" ht="20.25">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115"/>
        <v/>
      </c>
      <c r="T1951" s="155" t="str">
        <f ca="1">IF(B1951="","",IF(ISERROR(MATCH($J1951,SorP!$B$1:$B$6226,0)),"",INDIRECT("'SorP'!$A$"&amp;MATCH($S1951&amp;$J1951,SorP!C:C,0))))</f>
        <v/>
      </c>
      <c r="U1951" s="168"/>
      <c r="V1951" s="169" t="e">
        <f>IF(C1951="",NA(),MATCH($B1951&amp;$C1951,'Smelter Look-up'!$J:$J,0))</f>
        <v>#N/A</v>
      </c>
      <c r="X1951" s="170">
        <f t="shared" ca="1" si="114"/>
        <v>0</v>
      </c>
      <c r="AB1951" s="314" t="str">
        <f t="shared" si="116"/>
        <v/>
      </c>
    </row>
    <row r="1952" spans="1:28" s="170" customFormat="1" ht="20.25">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115"/>
        <v/>
      </c>
      <c r="T1952" s="155" t="str">
        <f ca="1">IF(B1952="","",IF(ISERROR(MATCH($J1952,SorP!$B$1:$B$6226,0)),"",INDIRECT("'SorP'!$A$"&amp;MATCH($S1952&amp;$J1952,SorP!C:C,0))))</f>
        <v/>
      </c>
      <c r="U1952" s="168"/>
      <c r="V1952" s="169" t="e">
        <f>IF(C1952="",NA(),MATCH($B1952&amp;$C1952,'Smelter Look-up'!$J:$J,0))</f>
        <v>#N/A</v>
      </c>
      <c r="X1952" s="170">
        <f t="shared" ca="1" si="114"/>
        <v>0</v>
      </c>
      <c r="AB1952" s="314" t="str">
        <f t="shared" si="116"/>
        <v/>
      </c>
    </row>
    <row r="1953" spans="1:28" s="170" customFormat="1" ht="20.25">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115"/>
        <v/>
      </c>
      <c r="T1953" s="155" t="str">
        <f ca="1">IF(B1953="","",IF(ISERROR(MATCH($J1953,SorP!$B$1:$B$6226,0)),"",INDIRECT("'SorP'!$A$"&amp;MATCH($S1953&amp;$J1953,SorP!C:C,0))))</f>
        <v/>
      </c>
      <c r="U1953" s="168"/>
      <c r="V1953" s="169" t="e">
        <f>IF(C1953="",NA(),MATCH($B1953&amp;$C1953,'Smelter Look-up'!$J:$J,0))</f>
        <v>#N/A</v>
      </c>
      <c r="X1953" s="170">
        <f t="shared" ca="1" si="114"/>
        <v>0</v>
      </c>
      <c r="AB1953" s="314" t="str">
        <f t="shared" si="116"/>
        <v/>
      </c>
    </row>
    <row r="1954" spans="1:28" s="170" customFormat="1" ht="20.25">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115"/>
        <v/>
      </c>
      <c r="T1954" s="155" t="str">
        <f ca="1">IF(B1954="","",IF(ISERROR(MATCH($J1954,SorP!$B$1:$B$6226,0)),"",INDIRECT("'SorP'!$A$"&amp;MATCH($S1954&amp;$J1954,SorP!C:C,0))))</f>
        <v/>
      </c>
      <c r="U1954" s="168"/>
      <c r="V1954" s="169" t="e">
        <f>IF(C1954="",NA(),MATCH($B1954&amp;$C1954,'Smelter Look-up'!$J:$J,0))</f>
        <v>#N/A</v>
      </c>
      <c r="X1954" s="170">
        <f t="shared" ca="1" si="114"/>
        <v>0</v>
      </c>
      <c r="AB1954" s="314" t="str">
        <f t="shared" si="116"/>
        <v/>
      </c>
    </row>
    <row r="1955" spans="1:28" s="170" customFormat="1" ht="20.25">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115"/>
        <v/>
      </c>
      <c r="T1955" s="155" t="str">
        <f ca="1">IF(B1955="","",IF(ISERROR(MATCH($J1955,SorP!$B$1:$B$6226,0)),"",INDIRECT("'SorP'!$A$"&amp;MATCH($S1955&amp;$J1955,SorP!C:C,0))))</f>
        <v/>
      </c>
      <c r="U1955" s="168"/>
      <c r="V1955" s="169" t="e">
        <f>IF(C1955="",NA(),MATCH($B1955&amp;$C1955,'Smelter Look-up'!$J:$J,0))</f>
        <v>#N/A</v>
      </c>
      <c r="X1955" s="170">
        <f t="shared" ca="1" si="114"/>
        <v>0</v>
      </c>
      <c r="AB1955" s="314" t="str">
        <f t="shared" si="116"/>
        <v/>
      </c>
    </row>
    <row r="1956" spans="1:28" s="170" customFormat="1" ht="20.25">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115"/>
        <v/>
      </c>
      <c r="T1956" s="155" t="str">
        <f ca="1">IF(B1956="","",IF(ISERROR(MATCH($J1956,SorP!$B$1:$B$6226,0)),"",INDIRECT("'SorP'!$A$"&amp;MATCH($S1956&amp;$J1956,SorP!C:C,0))))</f>
        <v/>
      </c>
      <c r="U1956" s="168"/>
      <c r="V1956" s="169" t="e">
        <f>IF(C1956="",NA(),MATCH($B1956&amp;$C1956,'Smelter Look-up'!$J:$J,0))</f>
        <v>#N/A</v>
      </c>
      <c r="X1956" s="170">
        <f t="shared" ca="1" si="114"/>
        <v>0</v>
      </c>
      <c r="AB1956" s="314" t="str">
        <f t="shared" si="116"/>
        <v/>
      </c>
    </row>
    <row r="1957" spans="1:28" s="170" customFormat="1" ht="20.25">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115"/>
        <v/>
      </c>
      <c r="T1957" s="155" t="str">
        <f ca="1">IF(B1957="","",IF(ISERROR(MATCH($J1957,SorP!$B$1:$B$6226,0)),"",INDIRECT("'SorP'!$A$"&amp;MATCH($S1957&amp;$J1957,SorP!C:C,0))))</f>
        <v/>
      </c>
      <c r="U1957" s="168"/>
      <c r="V1957" s="169" t="e">
        <f>IF(C1957="",NA(),MATCH($B1957&amp;$C1957,'Smelter Look-up'!$J:$J,0))</f>
        <v>#N/A</v>
      </c>
      <c r="X1957" s="170">
        <f t="shared" ca="1" si="114"/>
        <v>0</v>
      </c>
      <c r="AB1957" s="314" t="str">
        <f t="shared" si="116"/>
        <v/>
      </c>
    </row>
    <row r="1958" spans="1:28" s="170" customFormat="1" ht="20.25">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115"/>
        <v/>
      </c>
      <c r="T1958" s="155" t="str">
        <f ca="1">IF(B1958="","",IF(ISERROR(MATCH($J1958,SorP!$B$1:$B$6226,0)),"",INDIRECT("'SorP'!$A$"&amp;MATCH($S1958&amp;$J1958,SorP!C:C,0))))</f>
        <v/>
      </c>
      <c r="U1958" s="168"/>
      <c r="V1958" s="169" t="e">
        <f>IF(C1958="",NA(),MATCH($B1958&amp;$C1958,'Smelter Look-up'!$J:$J,0))</f>
        <v>#N/A</v>
      </c>
      <c r="X1958" s="170">
        <f t="shared" ca="1" si="114"/>
        <v>0</v>
      </c>
      <c r="AB1958" s="314" t="str">
        <f t="shared" si="116"/>
        <v/>
      </c>
    </row>
    <row r="1959" spans="1:28" s="170" customFormat="1" ht="20.25">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115"/>
        <v/>
      </c>
      <c r="T1959" s="155" t="str">
        <f ca="1">IF(B1959="","",IF(ISERROR(MATCH($J1959,SorP!$B$1:$B$6226,0)),"",INDIRECT("'SorP'!$A$"&amp;MATCH($S1959&amp;$J1959,SorP!C:C,0))))</f>
        <v/>
      </c>
      <c r="U1959" s="168"/>
      <c r="V1959" s="169" t="e">
        <f>IF(C1959="",NA(),MATCH($B1959&amp;$C1959,'Smelter Look-up'!$J:$J,0))</f>
        <v>#N/A</v>
      </c>
      <c r="X1959" s="170">
        <f t="shared" ca="1" si="114"/>
        <v>0</v>
      </c>
      <c r="AB1959" s="314" t="str">
        <f t="shared" si="116"/>
        <v/>
      </c>
    </row>
    <row r="1960" spans="1:28" s="170" customFormat="1" ht="20.25">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115"/>
        <v/>
      </c>
      <c r="T1960" s="155" t="str">
        <f ca="1">IF(B1960="","",IF(ISERROR(MATCH($J1960,SorP!$B$1:$B$6226,0)),"",INDIRECT("'SorP'!$A$"&amp;MATCH($S1960&amp;$J1960,SorP!C:C,0))))</f>
        <v/>
      </c>
      <c r="U1960" s="168"/>
      <c r="V1960" s="169" t="e">
        <f>IF(C1960="",NA(),MATCH($B1960&amp;$C1960,'Smelter Look-up'!$J:$J,0))</f>
        <v>#N/A</v>
      </c>
      <c r="X1960" s="170">
        <f t="shared" ca="1" si="114"/>
        <v>0</v>
      </c>
      <c r="AB1960" s="314" t="str">
        <f t="shared" si="116"/>
        <v/>
      </c>
    </row>
    <row r="1961" spans="1:28" s="170" customFormat="1" ht="20.25">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115"/>
        <v/>
      </c>
      <c r="T1961" s="155" t="str">
        <f ca="1">IF(B1961="","",IF(ISERROR(MATCH($J1961,SorP!$B$1:$B$6226,0)),"",INDIRECT("'SorP'!$A$"&amp;MATCH($S1961&amp;$J1961,SorP!C:C,0))))</f>
        <v/>
      </c>
      <c r="U1961" s="168"/>
      <c r="V1961" s="169" t="e">
        <f>IF(C1961="",NA(),MATCH($B1961&amp;$C1961,'Smelter Look-up'!$J:$J,0))</f>
        <v>#N/A</v>
      </c>
      <c r="X1961" s="170">
        <f t="shared" ca="1" si="114"/>
        <v>0</v>
      </c>
      <c r="AB1961" s="314" t="str">
        <f t="shared" si="116"/>
        <v/>
      </c>
    </row>
    <row r="1962" spans="1:28" s="170" customFormat="1" ht="20.25">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115"/>
        <v/>
      </c>
      <c r="T1962" s="155" t="str">
        <f ca="1">IF(B1962="","",IF(ISERROR(MATCH($J1962,SorP!$B$1:$B$6226,0)),"",INDIRECT("'SorP'!$A$"&amp;MATCH($S1962&amp;$J1962,SorP!C:C,0))))</f>
        <v/>
      </c>
      <c r="U1962" s="168"/>
      <c r="V1962" s="169" t="e">
        <f>IF(C1962="",NA(),MATCH($B1962&amp;$C1962,'Smelter Look-up'!$J:$J,0))</f>
        <v>#N/A</v>
      </c>
      <c r="X1962" s="170">
        <f t="shared" ca="1" si="114"/>
        <v>0</v>
      </c>
      <c r="AB1962" s="314" t="str">
        <f t="shared" si="116"/>
        <v/>
      </c>
    </row>
    <row r="1963" spans="1:28" s="170" customFormat="1" ht="20.25">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115"/>
        <v/>
      </c>
      <c r="T1963" s="155" t="str">
        <f ca="1">IF(B1963="","",IF(ISERROR(MATCH($J1963,SorP!$B$1:$B$6226,0)),"",INDIRECT("'SorP'!$A$"&amp;MATCH($S1963&amp;$J1963,SorP!C:C,0))))</f>
        <v/>
      </c>
      <c r="U1963" s="168"/>
      <c r="V1963" s="169" t="e">
        <f>IF(C1963="",NA(),MATCH($B1963&amp;$C1963,'Smelter Look-up'!$J:$J,0))</f>
        <v>#N/A</v>
      </c>
      <c r="X1963" s="170">
        <f t="shared" ca="1" si="114"/>
        <v>0</v>
      </c>
      <c r="AB1963" s="314" t="str">
        <f t="shared" si="116"/>
        <v/>
      </c>
    </row>
    <row r="1964" spans="1:28" s="170" customFormat="1" ht="20.25">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115"/>
        <v/>
      </c>
      <c r="T1964" s="155" t="str">
        <f ca="1">IF(B1964="","",IF(ISERROR(MATCH($J1964,SorP!$B$1:$B$6226,0)),"",INDIRECT("'SorP'!$A$"&amp;MATCH($S1964&amp;$J1964,SorP!C:C,0))))</f>
        <v/>
      </c>
      <c r="U1964" s="168"/>
      <c r="V1964" s="169" t="e">
        <f>IF(C1964="",NA(),MATCH($B1964&amp;$C1964,'Smelter Look-up'!$J:$J,0))</f>
        <v>#N/A</v>
      </c>
      <c r="X1964" s="170">
        <f t="shared" ca="1" si="114"/>
        <v>0</v>
      </c>
      <c r="AB1964" s="314" t="str">
        <f t="shared" si="116"/>
        <v/>
      </c>
    </row>
    <row r="1965" spans="1:28" s="170" customFormat="1" ht="20.25">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115"/>
        <v/>
      </c>
      <c r="T1965" s="155" t="str">
        <f ca="1">IF(B1965="","",IF(ISERROR(MATCH($J1965,SorP!$B$1:$B$6226,0)),"",INDIRECT("'SorP'!$A$"&amp;MATCH($S1965&amp;$J1965,SorP!C:C,0))))</f>
        <v/>
      </c>
      <c r="U1965" s="168"/>
      <c r="V1965" s="169" t="e">
        <f>IF(C1965="",NA(),MATCH($B1965&amp;$C1965,'Smelter Look-up'!$J:$J,0))</f>
        <v>#N/A</v>
      </c>
      <c r="X1965" s="170">
        <f t="shared" ca="1" si="114"/>
        <v>0</v>
      </c>
      <c r="AB1965" s="314" t="str">
        <f t="shared" si="116"/>
        <v/>
      </c>
    </row>
    <row r="1966" spans="1:28" s="170" customFormat="1" ht="20.25">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115"/>
        <v/>
      </c>
      <c r="T1966" s="155" t="str">
        <f ca="1">IF(B1966="","",IF(ISERROR(MATCH($J1966,SorP!$B$1:$B$6226,0)),"",INDIRECT("'SorP'!$A$"&amp;MATCH($S1966&amp;$J1966,SorP!C:C,0))))</f>
        <v/>
      </c>
      <c r="U1966" s="168"/>
      <c r="V1966" s="169" t="e">
        <f>IF(C1966="",NA(),MATCH($B1966&amp;$C1966,'Smelter Look-up'!$J:$J,0))</f>
        <v>#N/A</v>
      </c>
      <c r="X1966" s="170">
        <f t="shared" ca="1" si="114"/>
        <v>0</v>
      </c>
      <c r="AB1966" s="314" t="str">
        <f t="shared" si="116"/>
        <v/>
      </c>
    </row>
    <row r="1967" spans="1:28" s="170" customFormat="1" ht="20.25">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115"/>
        <v/>
      </c>
      <c r="T1967" s="155" t="str">
        <f ca="1">IF(B1967="","",IF(ISERROR(MATCH($J1967,SorP!$B$1:$B$6226,0)),"",INDIRECT("'SorP'!$A$"&amp;MATCH($S1967&amp;$J1967,SorP!C:C,0))))</f>
        <v/>
      </c>
      <c r="U1967" s="168"/>
      <c r="V1967" s="169" t="e">
        <f>IF(C1967="",NA(),MATCH($B1967&amp;$C1967,'Smelter Look-up'!$J:$J,0))</f>
        <v>#N/A</v>
      </c>
      <c r="X1967" s="170">
        <f t="shared" ca="1" si="114"/>
        <v>0</v>
      </c>
      <c r="AB1967" s="314" t="str">
        <f t="shared" si="116"/>
        <v/>
      </c>
    </row>
    <row r="1968" spans="1:28" s="170" customFormat="1" ht="20.25">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115"/>
        <v/>
      </c>
      <c r="T1968" s="155" t="str">
        <f ca="1">IF(B1968="","",IF(ISERROR(MATCH($J1968,SorP!$B$1:$B$6226,0)),"",INDIRECT("'SorP'!$A$"&amp;MATCH($S1968&amp;$J1968,SorP!C:C,0))))</f>
        <v/>
      </c>
      <c r="U1968" s="168"/>
      <c r="V1968" s="169" t="e">
        <f>IF(C1968="",NA(),MATCH($B1968&amp;$C1968,'Smelter Look-up'!$J:$J,0))</f>
        <v>#N/A</v>
      </c>
      <c r="X1968" s="170">
        <f t="shared" ca="1" si="114"/>
        <v>0</v>
      </c>
      <c r="AB1968" s="314" t="str">
        <f t="shared" si="116"/>
        <v/>
      </c>
    </row>
    <row r="1969" spans="1:28" s="170" customFormat="1" ht="20.25">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115"/>
        <v/>
      </c>
      <c r="T1969" s="155" t="str">
        <f ca="1">IF(B1969="","",IF(ISERROR(MATCH($J1969,SorP!$B$1:$B$6226,0)),"",INDIRECT("'SorP'!$A$"&amp;MATCH($S1969&amp;$J1969,SorP!C:C,0))))</f>
        <v/>
      </c>
      <c r="U1969" s="168"/>
      <c r="V1969" s="169" t="e">
        <f>IF(C1969="",NA(),MATCH($B1969&amp;$C1969,'Smelter Look-up'!$J:$J,0))</f>
        <v>#N/A</v>
      </c>
      <c r="X1969" s="170">
        <f t="shared" ca="1" si="114"/>
        <v>0</v>
      </c>
      <c r="AB1969" s="314" t="str">
        <f t="shared" si="116"/>
        <v/>
      </c>
    </row>
    <row r="1970" spans="1:28" s="170" customFormat="1" ht="20.25">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115"/>
        <v/>
      </c>
      <c r="T1970" s="155" t="str">
        <f ca="1">IF(B1970="","",IF(ISERROR(MATCH($J1970,SorP!$B$1:$B$6226,0)),"",INDIRECT("'SorP'!$A$"&amp;MATCH($S1970&amp;$J1970,SorP!C:C,0))))</f>
        <v/>
      </c>
      <c r="U1970" s="168"/>
      <c r="V1970" s="169" t="e">
        <f>IF(C1970="",NA(),MATCH($B1970&amp;$C1970,'Smelter Look-up'!$J:$J,0))</f>
        <v>#N/A</v>
      </c>
      <c r="X1970" s="170">
        <f t="shared" ca="1" si="114"/>
        <v>0</v>
      </c>
      <c r="AB1970" s="314" t="str">
        <f t="shared" si="116"/>
        <v/>
      </c>
    </row>
    <row r="1971" spans="1:28" s="170" customFormat="1" ht="20.25">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115"/>
        <v/>
      </c>
      <c r="T1971" s="155" t="str">
        <f ca="1">IF(B1971="","",IF(ISERROR(MATCH($J1971,SorP!$B$1:$B$6226,0)),"",INDIRECT("'SorP'!$A$"&amp;MATCH($S1971&amp;$J1971,SorP!C:C,0))))</f>
        <v/>
      </c>
      <c r="U1971" s="168"/>
      <c r="V1971" s="169" t="e">
        <f>IF(C1971="",NA(),MATCH($B1971&amp;$C1971,'Smelter Look-up'!$J:$J,0))</f>
        <v>#N/A</v>
      </c>
      <c r="X1971" s="170">
        <f t="shared" ca="1" si="114"/>
        <v>0</v>
      </c>
      <c r="AB1971" s="314" t="str">
        <f t="shared" si="116"/>
        <v/>
      </c>
    </row>
    <row r="1972" spans="1:28" s="170" customFormat="1" ht="20.25">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115"/>
        <v/>
      </c>
      <c r="T1972" s="155" t="str">
        <f ca="1">IF(B1972="","",IF(ISERROR(MATCH($J1972,SorP!$B$1:$B$6226,0)),"",INDIRECT("'SorP'!$A$"&amp;MATCH($S1972&amp;$J1972,SorP!C:C,0))))</f>
        <v/>
      </c>
      <c r="U1972" s="168"/>
      <c r="V1972" s="169" t="e">
        <f>IF(C1972="",NA(),MATCH($B1972&amp;$C1972,'Smelter Look-up'!$J:$J,0))</f>
        <v>#N/A</v>
      </c>
      <c r="X1972" s="170">
        <f t="shared" ca="1" si="114"/>
        <v>0</v>
      </c>
      <c r="AB1972" s="314" t="str">
        <f t="shared" si="116"/>
        <v/>
      </c>
    </row>
    <row r="1973" spans="1:28" s="170" customFormat="1" ht="20.25">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115"/>
        <v/>
      </c>
      <c r="T1973" s="155" t="str">
        <f ca="1">IF(B1973="","",IF(ISERROR(MATCH($J1973,SorP!$B$1:$B$6226,0)),"",INDIRECT("'SorP'!$A$"&amp;MATCH($S1973&amp;$J1973,SorP!C:C,0))))</f>
        <v/>
      </c>
      <c r="U1973" s="168"/>
      <c r="V1973" s="169" t="e">
        <f>IF(C1973="",NA(),MATCH($B1973&amp;$C1973,'Smelter Look-up'!$J:$J,0))</f>
        <v>#N/A</v>
      </c>
      <c r="X1973" s="170">
        <f t="shared" ca="1" si="114"/>
        <v>0</v>
      </c>
      <c r="AB1973" s="314" t="str">
        <f t="shared" si="116"/>
        <v/>
      </c>
    </row>
    <row r="1974" spans="1:28" s="170" customFormat="1" ht="20.25">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115"/>
        <v/>
      </c>
      <c r="T1974" s="155" t="str">
        <f ca="1">IF(B1974="","",IF(ISERROR(MATCH($J1974,SorP!$B$1:$B$6226,0)),"",INDIRECT("'SorP'!$A$"&amp;MATCH($S1974&amp;$J1974,SorP!C:C,0))))</f>
        <v/>
      </c>
      <c r="U1974" s="168"/>
      <c r="V1974" s="169" t="e">
        <f>IF(C1974="",NA(),MATCH($B1974&amp;$C1974,'Smelter Look-up'!$J:$J,0))</f>
        <v>#N/A</v>
      </c>
      <c r="X1974" s="170">
        <f t="shared" ca="1" si="114"/>
        <v>0</v>
      </c>
      <c r="AB1974" s="314" t="str">
        <f t="shared" si="116"/>
        <v/>
      </c>
    </row>
    <row r="1975" spans="1:28" s="170" customFormat="1" ht="20.25">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115"/>
        <v/>
      </c>
      <c r="T1975" s="155" t="str">
        <f ca="1">IF(B1975="","",IF(ISERROR(MATCH($J1975,SorP!$B$1:$B$6226,0)),"",INDIRECT("'SorP'!$A$"&amp;MATCH($S1975&amp;$J1975,SorP!C:C,0))))</f>
        <v/>
      </c>
      <c r="U1975" s="168"/>
      <c r="V1975" s="169" t="e">
        <f>IF(C1975="",NA(),MATCH($B1975&amp;$C1975,'Smelter Look-up'!$J:$J,0))</f>
        <v>#N/A</v>
      </c>
      <c r="X1975" s="170">
        <f t="shared" ca="1" si="114"/>
        <v>0</v>
      </c>
      <c r="AB1975" s="314" t="str">
        <f t="shared" si="116"/>
        <v/>
      </c>
    </row>
    <row r="1976" spans="1:28" s="170" customFormat="1" ht="20.25">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115"/>
        <v/>
      </c>
      <c r="T1976" s="155" t="str">
        <f ca="1">IF(B1976="","",IF(ISERROR(MATCH($J1976,SorP!$B$1:$B$6226,0)),"",INDIRECT("'SorP'!$A$"&amp;MATCH($S1976&amp;$J1976,SorP!C:C,0))))</f>
        <v/>
      </c>
      <c r="U1976" s="168"/>
      <c r="V1976" s="169" t="e">
        <f>IF(C1976="",NA(),MATCH($B1976&amp;$C1976,'Smelter Look-up'!$J:$J,0))</f>
        <v>#N/A</v>
      </c>
      <c r="X1976" s="170">
        <f t="shared" ca="1" si="114"/>
        <v>0</v>
      </c>
      <c r="AB1976" s="314" t="str">
        <f t="shared" si="116"/>
        <v/>
      </c>
    </row>
    <row r="1977" spans="1:28" s="170" customFormat="1" ht="20.25">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115"/>
        <v/>
      </c>
      <c r="T1977" s="155" t="str">
        <f ca="1">IF(B1977="","",IF(ISERROR(MATCH($J1977,SorP!$B$1:$B$6226,0)),"",INDIRECT("'SorP'!$A$"&amp;MATCH($S1977&amp;$J1977,SorP!C:C,0))))</f>
        <v/>
      </c>
      <c r="U1977" s="168"/>
      <c r="V1977" s="169" t="e">
        <f>IF(C1977="",NA(),MATCH($B1977&amp;$C1977,'Smelter Look-up'!$J:$J,0))</f>
        <v>#N/A</v>
      </c>
      <c r="X1977" s="170">
        <f t="shared" ca="1" si="114"/>
        <v>0</v>
      </c>
      <c r="AB1977" s="314" t="str">
        <f t="shared" si="116"/>
        <v/>
      </c>
    </row>
    <row r="1978" spans="1:28" s="170" customFormat="1" ht="20.25">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115"/>
        <v/>
      </c>
      <c r="T1978" s="155" t="str">
        <f ca="1">IF(B1978="","",IF(ISERROR(MATCH($J1978,SorP!$B$1:$B$6226,0)),"",INDIRECT("'SorP'!$A$"&amp;MATCH($S1978&amp;$J1978,SorP!C:C,0))))</f>
        <v/>
      </c>
      <c r="U1978" s="168"/>
      <c r="V1978" s="169" t="e">
        <f>IF(C1978="",NA(),MATCH($B1978&amp;$C1978,'Smelter Look-up'!$J:$J,0))</f>
        <v>#N/A</v>
      </c>
      <c r="X1978" s="170">
        <f t="shared" ca="1" si="114"/>
        <v>0</v>
      </c>
      <c r="AB1978" s="314" t="str">
        <f t="shared" si="116"/>
        <v/>
      </c>
    </row>
    <row r="1979" spans="1:28" s="170" customFormat="1" ht="20.25">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115"/>
        <v/>
      </c>
      <c r="T1979" s="155" t="str">
        <f ca="1">IF(B1979="","",IF(ISERROR(MATCH($J1979,SorP!$B$1:$B$6226,0)),"",INDIRECT("'SorP'!$A$"&amp;MATCH($S1979&amp;$J1979,SorP!C:C,0))))</f>
        <v/>
      </c>
      <c r="U1979" s="168"/>
      <c r="V1979" s="169" t="e">
        <f>IF(C1979="",NA(),MATCH($B1979&amp;$C1979,'Smelter Look-up'!$J:$J,0))</f>
        <v>#N/A</v>
      </c>
      <c r="X1979" s="170">
        <f t="shared" ref="X1979:X2042" ca="1" si="117">IF(AND(C1979="Smelter not listed",OR(LEN(D1979)=0,LEN(E1979)=0)),1,0)</f>
        <v>0</v>
      </c>
      <c r="AB1979" s="314" t="str">
        <f t="shared" si="116"/>
        <v/>
      </c>
    </row>
    <row r="1980" spans="1:28" s="170" customFormat="1" ht="20.25">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ref="S1980:S2043" ca="1" si="118">IF(B1980="","",IF(ISERROR(MATCH($E1980,CL,0)),"Unknown",INDIRECT("'C'!$A$"&amp;MATCH($E1980,CL,0)+1)))</f>
        <v/>
      </c>
      <c r="T1980" s="155" t="str">
        <f ca="1">IF(B1980="","",IF(ISERROR(MATCH($J1980,SorP!$B$1:$B$6226,0)),"",INDIRECT("'SorP'!$A$"&amp;MATCH($S1980&amp;$J1980,SorP!C:C,0))))</f>
        <v/>
      </c>
      <c r="U1980" s="168"/>
      <c r="V1980" s="169" t="e">
        <f>IF(C1980="",NA(),MATCH($B1980&amp;$C1980,'Smelter Look-up'!$J:$J,0))</f>
        <v>#N/A</v>
      </c>
      <c r="X1980" s="170">
        <f t="shared" ca="1" si="117"/>
        <v>0</v>
      </c>
      <c r="AB1980" s="314" t="str">
        <f t="shared" si="116"/>
        <v/>
      </c>
    </row>
    <row r="1981" spans="1:28" s="170" customFormat="1" ht="20.25">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118"/>
        <v/>
      </c>
      <c r="T1981" s="155" t="str">
        <f ca="1">IF(B1981="","",IF(ISERROR(MATCH($J1981,SorP!$B$1:$B$6226,0)),"",INDIRECT("'SorP'!$A$"&amp;MATCH($S1981&amp;$J1981,SorP!C:C,0))))</f>
        <v/>
      </c>
      <c r="U1981" s="168"/>
      <c r="V1981" s="169" t="e">
        <f>IF(C1981="",NA(),MATCH($B1981&amp;$C1981,'Smelter Look-up'!$J:$J,0))</f>
        <v>#N/A</v>
      </c>
      <c r="X1981" s="170">
        <f t="shared" ca="1" si="117"/>
        <v>0</v>
      </c>
      <c r="AB1981" s="314" t="str">
        <f t="shared" si="116"/>
        <v/>
      </c>
    </row>
    <row r="1982" spans="1:28" s="170" customFormat="1" ht="20.25">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118"/>
        <v/>
      </c>
      <c r="T1982" s="155" t="str">
        <f ca="1">IF(B1982="","",IF(ISERROR(MATCH($J1982,SorP!$B$1:$B$6226,0)),"",INDIRECT("'SorP'!$A$"&amp;MATCH($S1982&amp;$J1982,SorP!C:C,0))))</f>
        <v/>
      </c>
      <c r="U1982" s="168"/>
      <c r="V1982" s="169" t="e">
        <f>IF(C1982="",NA(),MATCH($B1982&amp;$C1982,'Smelter Look-up'!$J:$J,0))</f>
        <v>#N/A</v>
      </c>
      <c r="X1982" s="170">
        <f t="shared" ca="1" si="117"/>
        <v>0</v>
      </c>
      <c r="AB1982" s="314" t="str">
        <f t="shared" si="116"/>
        <v/>
      </c>
    </row>
    <row r="1983" spans="1:28" s="170" customFormat="1" ht="20.25">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118"/>
        <v/>
      </c>
      <c r="T1983" s="155" t="str">
        <f ca="1">IF(B1983="","",IF(ISERROR(MATCH($J1983,SorP!$B$1:$B$6226,0)),"",INDIRECT("'SorP'!$A$"&amp;MATCH($S1983&amp;$J1983,SorP!C:C,0))))</f>
        <v/>
      </c>
      <c r="U1983" s="168"/>
      <c r="V1983" s="169" t="e">
        <f>IF(C1983="",NA(),MATCH($B1983&amp;$C1983,'Smelter Look-up'!$J:$J,0))</f>
        <v>#N/A</v>
      </c>
      <c r="X1983" s="170">
        <f t="shared" ca="1" si="117"/>
        <v>0</v>
      </c>
      <c r="AB1983" s="314" t="str">
        <f t="shared" si="116"/>
        <v/>
      </c>
    </row>
    <row r="1984" spans="1:28" s="170" customFormat="1" ht="20.25">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ca="1" si="118"/>
        <v/>
      </c>
      <c r="T1984" s="155" t="str">
        <f ca="1">IF(B1984="","",IF(ISERROR(MATCH($J1984,SorP!$B$1:$B$6226,0)),"",INDIRECT("'SorP'!$A$"&amp;MATCH($S1984&amp;$J1984,SorP!C:C,0))))</f>
        <v/>
      </c>
      <c r="U1984" s="168"/>
      <c r="V1984" s="169" t="e">
        <f>IF(C1984="",NA(),MATCH($B1984&amp;$C1984,'Smelter Look-up'!$J:$J,0))</f>
        <v>#N/A</v>
      </c>
      <c r="X1984" s="170">
        <f t="shared" ca="1" si="117"/>
        <v>0</v>
      </c>
      <c r="AB1984" s="314" t="str">
        <f t="shared" si="116"/>
        <v/>
      </c>
    </row>
    <row r="1985" spans="1:28" s="170" customFormat="1" ht="20.25">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118"/>
        <v/>
      </c>
      <c r="T1985" s="155" t="str">
        <f ca="1">IF(B1985="","",IF(ISERROR(MATCH($J1985,SorP!$B$1:$B$6226,0)),"",INDIRECT("'SorP'!$A$"&amp;MATCH($S1985&amp;$J1985,SorP!C:C,0))))</f>
        <v/>
      </c>
      <c r="U1985" s="168"/>
      <c r="V1985" s="169" t="e">
        <f>IF(C1985="",NA(),MATCH($B1985&amp;$C1985,'Smelter Look-up'!$J:$J,0))</f>
        <v>#N/A</v>
      </c>
      <c r="X1985" s="170">
        <f t="shared" ca="1" si="117"/>
        <v>0</v>
      </c>
      <c r="AB1985" s="314" t="str">
        <f t="shared" si="116"/>
        <v/>
      </c>
    </row>
    <row r="1986" spans="1:28" s="170" customFormat="1" ht="20.25">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118"/>
        <v/>
      </c>
      <c r="T1986" s="155" t="str">
        <f ca="1">IF(B1986="","",IF(ISERROR(MATCH($J1986,SorP!$B$1:$B$6226,0)),"",INDIRECT("'SorP'!$A$"&amp;MATCH($S1986&amp;$J1986,SorP!C:C,0))))</f>
        <v/>
      </c>
      <c r="U1986" s="168"/>
      <c r="V1986" s="169" t="e">
        <f>IF(C1986="",NA(),MATCH($B1986&amp;$C1986,'Smelter Look-up'!$J:$J,0))</f>
        <v>#N/A</v>
      </c>
      <c r="X1986" s="170">
        <f t="shared" ca="1" si="117"/>
        <v>0</v>
      </c>
      <c r="AB1986" s="314" t="str">
        <f t="shared" ref="AB1986:AB2049" si="119">IF(C1986="","",B1986)</f>
        <v/>
      </c>
    </row>
    <row r="1987" spans="1:28" s="170" customFormat="1" ht="20.25">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118"/>
        <v/>
      </c>
      <c r="T1987" s="155" t="str">
        <f ca="1">IF(B1987="","",IF(ISERROR(MATCH($J1987,SorP!$B$1:$B$6226,0)),"",INDIRECT("'SorP'!$A$"&amp;MATCH($S1987&amp;$J1987,SorP!C:C,0))))</f>
        <v/>
      </c>
      <c r="U1987" s="168"/>
      <c r="V1987" s="169" t="e">
        <f>IF(C1987="",NA(),MATCH($B1987&amp;$C1987,'Smelter Look-up'!$J:$J,0))</f>
        <v>#N/A</v>
      </c>
      <c r="X1987" s="170">
        <f t="shared" ca="1" si="117"/>
        <v>0</v>
      </c>
      <c r="AB1987" s="314" t="str">
        <f t="shared" si="119"/>
        <v/>
      </c>
    </row>
    <row r="1988" spans="1:28" s="170" customFormat="1" ht="20.25">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118"/>
        <v/>
      </c>
      <c r="T1988" s="155" t="str">
        <f ca="1">IF(B1988="","",IF(ISERROR(MATCH($J1988,SorP!$B$1:$B$6226,0)),"",INDIRECT("'SorP'!$A$"&amp;MATCH($S1988&amp;$J1988,SorP!C:C,0))))</f>
        <v/>
      </c>
      <c r="U1988" s="168"/>
      <c r="V1988" s="169" t="e">
        <f>IF(C1988="",NA(),MATCH($B1988&amp;$C1988,'Smelter Look-up'!$J:$J,0))</f>
        <v>#N/A</v>
      </c>
      <c r="X1988" s="170">
        <f t="shared" ca="1" si="117"/>
        <v>0</v>
      </c>
      <c r="AB1988" s="314" t="str">
        <f t="shared" si="119"/>
        <v/>
      </c>
    </row>
    <row r="1989" spans="1:28" s="170" customFormat="1" ht="20.25">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118"/>
        <v/>
      </c>
      <c r="T1989" s="155" t="str">
        <f ca="1">IF(B1989="","",IF(ISERROR(MATCH($J1989,SorP!$B$1:$B$6226,0)),"",INDIRECT("'SorP'!$A$"&amp;MATCH($S1989&amp;$J1989,SorP!C:C,0))))</f>
        <v/>
      </c>
      <c r="U1989" s="168"/>
      <c r="V1989" s="169" t="e">
        <f>IF(C1989="",NA(),MATCH($B1989&amp;$C1989,'Smelter Look-up'!$J:$J,0))</f>
        <v>#N/A</v>
      </c>
      <c r="X1989" s="170">
        <f t="shared" ca="1" si="117"/>
        <v>0</v>
      </c>
      <c r="AB1989" s="314" t="str">
        <f t="shared" si="119"/>
        <v/>
      </c>
    </row>
    <row r="1990" spans="1:28" s="170" customFormat="1" ht="20.25">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118"/>
        <v/>
      </c>
      <c r="T1990" s="155" t="str">
        <f ca="1">IF(B1990="","",IF(ISERROR(MATCH($J1990,SorP!$B$1:$B$6226,0)),"",INDIRECT("'SorP'!$A$"&amp;MATCH($S1990&amp;$J1990,SorP!C:C,0))))</f>
        <v/>
      </c>
      <c r="U1990" s="168"/>
      <c r="V1990" s="169" t="e">
        <f>IF(C1990="",NA(),MATCH($B1990&amp;$C1990,'Smelter Look-up'!$J:$J,0))</f>
        <v>#N/A</v>
      </c>
      <c r="X1990" s="170">
        <f t="shared" ca="1" si="117"/>
        <v>0</v>
      </c>
      <c r="AB1990" s="314" t="str">
        <f t="shared" si="119"/>
        <v/>
      </c>
    </row>
    <row r="1991" spans="1:28" s="170" customFormat="1" ht="20.25">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118"/>
        <v/>
      </c>
      <c r="T1991" s="155" t="str">
        <f ca="1">IF(B1991="","",IF(ISERROR(MATCH($J1991,SorP!$B$1:$B$6226,0)),"",INDIRECT("'SorP'!$A$"&amp;MATCH($S1991&amp;$J1991,SorP!C:C,0))))</f>
        <v/>
      </c>
      <c r="U1991" s="168"/>
      <c r="V1991" s="169" t="e">
        <f>IF(C1991="",NA(),MATCH($B1991&amp;$C1991,'Smelter Look-up'!$J:$J,0))</f>
        <v>#N/A</v>
      </c>
      <c r="X1991" s="170">
        <f t="shared" ca="1" si="117"/>
        <v>0</v>
      </c>
      <c r="AB1991" s="314" t="str">
        <f t="shared" si="119"/>
        <v/>
      </c>
    </row>
    <row r="1992" spans="1:28" s="170" customFormat="1" ht="20.25">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118"/>
        <v/>
      </c>
      <c r="T1992" s="155" t="str">
        <f ca="1">IF(B1992="","",IF(ISERROR(MATCH($J1992,SorP!$B$1:$B$6226,0)),"",INDIRECT("'SorP'!$A$"&amp;MATCH($S1992&amp;$J1992,SorP!C:C,0))))</f>
        <v/>
      </c>
      <c r="U1992" s="168"/>
      <c r="V1992" s="169" t="e">
        <f>IF(C1992="",NA(),MATCH($B1992&amp;$C1992,'Smelter Look-up'!$J:$J,0))</f>
        <v>#N/A</v>
      </c>
      <c r="X1992" s="170">
        <f t="shared" ca="1" si="117"/>
        <v>0</v>
      </c>
      <c r="AB1992" s="314" t="str">
        <f t="shared" si="119"/>
        <v/>
      </c>
    </row>
    <row r="1993" spans="1:28" s="170" customFormat="1" ht="20.25">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118"/>
        <v/>
      </c>
      <c r="T1993" s="155" t="str">
        <f ca="1">IF(B1993="","",IF(ISERROR(MATCH($J1993,SorP!$B$1:$B$6226,0)),"",INDIRECT("'SorP'!$A$"&amp;MATCH($S1993&amp;$J1993,SorP!C:C,0))))</f>
        <v/>
      </c>
      <c r="U1993" s="168"/>
      <c r="V1993" s="169" t="e">
        <f>IF(C1993="",NA(),MATCH($B1993&amp;$C1993,'Smelter Look-up'!$J:$J,0))</f>
        <v>#N/A</v>
      </c>
      <c r="X1993" s="170">
        <f t="shared" ca="1" si="117"/>
        <v>0</v>
      </c>
      <c r="AB1993" s="314" t="str">
        <f t="shared" si="119"/>
        <v/>
      </c>
    </row>
    <row r="1994" spans="1:28" s="170" customFormat="1" ht="20.25">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118"/>
        <v/>
      </c>
      <c r="T1994" s="155" t="str">
        <f ca="1">IF(B1994="","",IF(ISERROR(MATCH($J1994,SorP!$B$1:$B$6226,0)),"",INDIRECT("'SorP'!$A$"&amp;MATCH($S1994&amp;$J1994,SorP!C:C,0))))</f>
        <v/>
      </c>
      <c r="U1994" s="168"/>
      <c r="V1994" s="169" t="e">
        <f>IF(C1994="",NA(),MATCH($B1994&amp;$C1994,'Smelter Look-up'!$J:$J,0))</f>
        <v>#N/A</v>
      </c>
      <c r="X1994" s="170">
        <f t="shared" ca="1" si="117"/>
        <v>0</v>
      </c>
      <c r="AB1994" s="314" t="str">
        <f t="shared" si="119"/>
        <v/>
      </c>
    </row>
    <row r="1995" spans="1:28" s="170" customFormat="1" ht="20.25">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118"/>
        <v/>
      </c>
      <c r="T1995" s="155" t="str">
        <f ca="1">IF(B1995="","",IF(ISERROR(MATCH($J1995,SorP!$B$1:$B$6226,0)),"",INDIRECT("'SorP'!$A$"&amp;MATCH($S1995&amp;$J1995,SorP!C:C,0))))</f>
        <v/>
      </c>
      <c r="U1995" s="168"/>
      <c r="V1995" s="169" t="e">
        <f>IF(C1995="",NA(),MATCH($B1995&amp;$C1995,'Smelter Look-up'!$J:$J,0))</f>
        <v>#N/A</v>
      </c>
      <c r="X1995" s="170">
        <f t="shared" ca="1" si="117"/>
        <v>0</v>
      </c>
      <c r="AB1995" s="314" t="str">
        <f t="shared" si="119"/>
        <v/>
      </c>
    </row>
    <row r="1996" spans="1:28" s="170" customFormat="1" ht="20.25">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118"/>
        <v/>
      </c>
      <c r="T1996" s="155" t="str">
        <f ca="1">IF(B1996="","",IF(ISERROR(MATCH($J1996,SorP!$B$1:$B$6226,0)),"",INDIRECT("'SorP'!$A$"&amp;MATCH($S1996&amp;$J1996,SorP!C:C,0))))</f>
        <v/>
      </c>
      <c r="U1996" s="168"/>
      <c r="V1996" s="169" t="e">
        <f>IF(C1996="",NA(),MATCH($B1996&amp;$C1996,'Smelter Look-up'!$J:$J,0))</f>
        <v>#N/A</v>
      </c>
      <c r="X1996" s="170">
        <f t="shared" ca="1" si="117"/>
        <v>0</v>
      </c>
      <c r="AB1996" s="314" t="str">
        <f t="shared" si="119"/>
        <v/>
      </c>
    </row>
    <row r="1997" spans="1:28" s="170" customFormat="1" ht="20.25">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118"/>
        <v/>
      </c>
      <c r="T1997" s="155" t="str">
        <f ca="1">IF(B1997="","",IF(ISERROR(MATCH($J1997,SorP!$B$1:$B$6226,0)),"",INDIRECT("'SorP'!$A$"&amp;MATCH($S1997&amp;$J1997,SorP!C:C,0))))</f>
        <v/>
      </c>
      <c r="U1997" s="168"/>
      <c r="V1997" s="169" t="e">
        <f>IF(C1997="",NA(),MATCH($B1997&amp;$C1997,'Smelter Look-up'!$J:$J,0))</f>
        <v>#N/A</v>
      </c>
      <c r="X1997" s="170">
        <f t="shared" ca="1" si="117"/>
        <v>0</v>
      </c>
      <c r="AB1997" s="314" t="str">
        <f t="shared" si="119"/>
        <v/>
      </c>
    </row>
    <row r="1998" spans="1:28" s="170" customFormat="1" ht="20.25">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118"/>
        <v/>
      </c>
      <c r="T1998" s="155" t="str">
        <f ca="1">IF(B1998="","",IF(ISERROR(MATCH($J1998,SorP!$B$1:$B$6226,0)),"",INDIRECT("'SorP'!$A$"&amp;MATCH($S1998&amp;$J1998,SorP!C:C,0))))</f>
        <v/>
      </c>
      <c r="U1998" s="168"/>
      <c r="V1998" s="169" t="e">
        <f>IF(C1998="",NA(),MATCH($B1998&amp;$C1998,'Smelter Look-up'!$J:$J,0))</f>
        <v>#N/A</v>
      </c>
      <c r="X1998" s="170">
        <f t="shared" ca="1" si="117"/>
        <v>0</v>
      </c>
      <c r="AB1998" s="314" t="str">
        <f t="shared" si="119"/>
        <v/>
      </c>
    </row>
    <row r="1999" spans="1:28" s="170" customFormat="1" ht="20.25">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118"/>
        <v/>
      </c>
      <c r="T1999" s="155" t="str">
        <f ca="1">IF(B1999="","",IF(ISERROR(MATCH($J1999,SorP!$B$1:$B$6226,0)),"",INDIRECT("'SorP'!$A$"&amp;MATCH($S1999&amp;$J1999,SorP!C:C,0))))</f>
        <v/>
      </c>
      <c r="U1999" s="168"/>
      <c r="V1999" s="169" t="e">
        <f>IF(C1999="",NA(),MATCH($B1999&amp;$C1999,'Smelter Look-up'!$J:$J,0))</f>
        <v>#N/A</v>
      </c>
      <c r="X1999" s="170">
        <f t="shared" ca="1" si="117"/>
        <v>0</v>
      </c>
      <c r="AB1999" s="314" t="str">
        <f t="shared" si="119"/>
        <v/>
      </c>
    </row>
    <row r="2000" spans="1:28" s="170" customFormat="1" ht="20.25">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118"/>
        <v/>
      </c>
      <c r="T2000" s="155" t="str">
        <f ca="1">IF(B2000="","",IF(ISERROR(MATCH($J2000,SorP!$B$1:$B$6226,0)),"",INDIRECT("'SorP'!$A$"&amp;MATCH($S2000&amp;$J2000,SorP!C:C,0))))</f>
        <v/>
      </c>
      <c r="U2000" s="168"/>
      <c r="V2000" s="169" t="e">
        <f>IF(C2000="",NA(),MATCH($B2000&amp;$C2000,'Smelter Look-up'!$J:$J,0))</f>
        <v>#N/A</v>
      </c>
      <c r="X2000" s="170">
        <f t="shared" ca="1" si="117"/>
        <v>0</v>
      </c>
      <c r="AB2000" s="314" t="str">
        <f t="shared" si="119"/>
        <v/>
      </c>
    </row>
    <row r="2001" spans="1:28" s="170" customFormat="1" ht="20.25">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118"/>
        <v/>
      </c>
      <c r="T2001" s="155" t="str">
        <f ca="1">IF(B2001="","",IF(ISERROR(MATCH($J2001,SorP!$B$1:$B$6226,0)),"",INDIRECT("'SorP'!$A$"&amp;MATCH($S2001&amp;$J2001,SorP!C:C,0))))</f>
        <v/>
      </c>
      <c r="U2001" s="168"/>
      <c r="V2001" s="169" t="e">
        <f>IF(C2001="",NA(),MATCH($B2001&amp;$C2001,'Smelter Look-up'!$J:$J,0))</f>
        <v>#N/A</v>
      </c>
      <c r="X2001" s="170">
        <f t="shared" ca="1" si="117"/>
        <v>0</v>
      </c>
      <c r="AB2001" s="314" t="str">
        <f t="shared" si="119"/>
        <v/>
      </c>
    </row>
    <row r="2002" spans="1:28" s="170" customFormat="1" ht="20.25">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118"/>
        <v/>
      </c>
      <c r="T2002" s="155" t="str">
        <f ca="1">IF(B2002="","",IF(ISERROR(MATCH($J2002,SorP!$B$1:$B$6226,0)),"",INDIRECT("'SorP'!$A$"&amp;MATCH($S2002&amp;$J2002,SorP!C:C,0))))</f>
        <v/>
      </c>
      <c r="U2002" s="168"/>
      <c r="V2002" s="169" t="e">
        <f>IF(C2002="",NA(),MATCH($B2002&amp;$C2002,'Smelter Look-up'!$J:$J,0))</f>
        <v>#N/A</v>
      </c>
      <c r="X2002" s="170">
        <f t="shared" ca="1" si="117"/>
        <v>0</v>
      </c>
      <c r="AB2002" s="314" t="str">
        <f t="shared" si="119"/>
        <v/>
      </c>
    </row>
    <row r="2003" spans="1:28" s="170" customFormat="1" ht="20.25">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118"/>
        <v/>
      </c>
      <c r="T2003" s="155" t="str">
        <f ca="1">IF(B2003="","",IF(ISERROR(MATCH($J2003,SorP!$B$1:$B$6226,0)),"",INDIRECT("'SorP'!$A$"&amp;MATCH($S2003&amp;$J2003,SorP!C:C,0))))</f>
        <v/>
      </c>
      <c r="U2003" s="168"/>
      <c r="V2003" s="169" t="e">
        <f>IF(C2003="",NA(),MATCH($B2003&amp;$C2003,'Smelter Look-up'!$J:$J,0))</f>
        <v>#N/A</v>
      </c>
      <c r="X2003" s="170">
        <f t="shared" ca="1" si="117"/>
        <v>0</v>
      </c>
      <c r="AB2003" s="314" t="str">
        <f t="shared" si="119"/>
        <v/>
      </c>
    </row>
    <row r="2004" spans="1:28" s="170" customFormat="1" ht="20.25">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118"/>
        <v/>
      </c>
      <c r="T2004" s="155" t="str">
        <f ca="1">IF(B2004="","",IF(ISERROR(MATCH($J2004,SorP!$B$1:$B$6226,0)),"",INDIRECT("'SorP'!$A$"&amp;MATCH($S2004&amp;$J2004,SorP!C:C,0))))</f>
        <v/>
      </c>
      <c r="U2004" s="168"/>
      <c r="V2004" s="169" t="e">
        <f>IF(C2004="",NA(),MATCH($B2004&amp;$C2004,'Smelter Look-up'!$J:$J,0))</f>
        <v>#N/A</v>
      </c>
      <c r="X2004" s="170">
        <f t="shared" ca="1" si="117"/>
        <v>0</v>
      </c>
      <c r="AB2004" s="314" t="str">
        <f t="shared" si="119"/>
        <v/>
      </c>
    </row>
    <row r="2005" spans="1:28" s="170" customFormat="1" ht="20.25">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118"/>
        <v/>
      </c>
      <c r="T2005" s="155" t="str">
        <f ca="1">IF(B2005="","",IF(ISERROR(MATCH($J2005,SorP!$B$1:$B$6226,0)),"",INDIRECT("'SorP'!$A$"&amp;MATCH($S2005&amp;$J2005,SorP!C:C,0))))</f>
        <v/>
      </c>
      <c r="U2005" s="168"/>
      <c r="V2005" s="169" t="e">
        <f>IF(C2005="",NA(),MATCH($B2005&amp;$C2005,'Smelter Look-up'!$J:$J,0))</f>
        <v>#N/A</v>
      </c>
      <c r="X2005" s="170">
        <f t="shared" ca="1" si="117"/>
        <v>0</v>
      </c>
      <c r="AB2005" s="314" t="str">
        <f t="shared" si="119"/>
        <v/>
      </c>
    </row>
    <row r="2006" spans="1:28" s="170" customFormat="1" ht="20.25">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118"/>
        <v/>
      </c>
      <c r="T2006" s="155" t="str">
        <f ca="1">IF(B2006="","",IF(ISERROR(MATCH($J2006,SorP!$B$1:$B$6226,0)),"",INDIRECT("'SorP'!$A$"&amp;MATCH($S2006&amp;$J2006,SorP!C:C,0))))</f>
        <v/>
      </c>
      <c r="U2006" s="168"/>
      <c r="V2006" s="169" t="e">
        <f>IF(C2006="",NA(),MATCH($B2006&amp;$C2006,'Smelter Look-up'!$J:$J,0))</f>
        <v>#N/A</v>
      </c>
      <c r="X2006" s="170">
        <f t="shared" ca="1" si="117"/>
        <v>0</v>
      </c>
      <c r="AB2006" s="314" t="str">
        <f t="shared" si="119"/>
        <v/>
      </c>
    </row>
    <row r="2007" spans="1:28" s="170" customFormat="1" ht="20.25">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118"/>
        <v/>
      </c>
      <c r="T2007" s="155" t="str">
        <f ca="1">IF(B2007="","",IF(ISERROR(MATCH($J2007,SorP!$B$1:$B$6226,0)),"",INDIRECT("'SorP'!$A$"&amp;MATCH($S2007&amp;$J2007,SorP!C:C,0))))</f>
        <v/>
      </c>
      <c r="U2007" s="168"/>
      <c r="V2007" s="169" t="e">
        <f>IF(C2007="",NA(),MATCH($B2007&amp;$C2007,'Smelter Look-up'!$J:$J,0))</f>
        <v>#N/A</v>
      </c>
      <c r="X2007" s="170">
        <f t="shared" ca="1" si="117"/>
        <v>0</v>
      </c>
      <c r="AB2007" s="314" t="str">
        <f t="shared" si="119"/>
        <v/>
      </c>
    </row>
    <row r="2008" spans="1:28" s="170" customFormat="1" ht="20.25">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118"/>
        <v/>
      </c>
      <c r="T2008" s="155" t="str">
        <f ca="1">IF(B2008="","",IF(ISERROR(MATCH($J2008,SorP!$B$1:$B$6226,0)),"",INDIRECT("'SorP'!$A$"&amp;MATCH($S2008&amp;$J2008,SorP!C:C,0))))</f>
        <v/>
      </c>
      <c r="U2008" s="168"/>
      <c r="V2008" s="169" t="e">
        <f>IF(C2008="",NA(),MATCH($B2008&amp;$C2008,'Smelter Look-up'!$J:$J,0))</f>
        <v>#N/A</v>
      </c>
      <c r="X2008" s="170">
        <f t="shared" ca="1" si="117"/>
        <v>0</v>
      </c>
      <c r="AB2008" s="314" t="str">
        <f t="shared" si="119"/>
        <v/>
      </c>
    </row>
    <row r="2009" spans="1:28" s="170" customFormat="1" ht="20.25">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118"/>
        <v/>
      </c>
      <c r="T2009" s="155" t="str">
        <f ca="1">IF(B2009="","",IF(ISERROR(MATCH($J2009,SorP!$B$1:$B$6226,0)),"",INDIRECT("'SorP'!$A$"&amp;MATCH($S2009&amp;$J2009,SorP!C:C,0))))</f>
        <v/>
      </c>
      <c r="U2009" s="168"/>
      <c r="V2009" s="169" t="e">
        <f>IF(C2009="",NA(),MATCH($B2009&amp;$C2009,'Smelter Look-up'!$J:$J,0))</f>
        <v>#N/A</v>
      </c>
      <c r="X2009" s="170">
        <f t="shared" ca="1" si="117"/>
        <v>0</v>
      </c>
      <c r="AB2009" s="314" t="str">
        <f t="shared" si="119"/>
        <v/>
      </c>
    </row>
    <row r="2010" spans="1:28" s="170" customFormat="1" ht="20.25">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118"/>
        <v/>
      </c>
      <c r="T2010" s="155" t="str">
        <f ca="1">IF(B2010="","",IF(ISERROR(MATCH($J2010,SorP!$B$1:$B$6226,0)),"",INDIRECT("'SorP'!$A$"&amp;MATCH($S2010&amp;$J2010,SorP!C:C,0))))</f>
        <v/>
      </c>
      <c r="U2010" s="168"/>
      <c r="V2010" s="169" t="e">
        <f>IF(C2010="",NA(),MATCH($B2010&amp;$C2010,'Smelter Look-up'!$J:$J,0))</f>
        <v>#N/A</v>
      </c>
      <c r="X2010" s="170">
        <f t="shared" ca="1" si="117"/>
        <v>0</v>
      </c>
      <c r="AB2010" s="314" t="str">
        <f t="shared" si="119"/>
        <v/>
      </c>
    </row>
    <row r="2011" spans="1:28" s="170" customFormat="1" ht="20.25">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118"/>
        <v/>
      </c>
      <c r="T2011" s="155" t="str">
        <f ca="1">IF(B2011="","",IF(ISERROR(MATCH($J2011,SorP!$B$1:$B$6226,0)),"",INDIRECT("'SorP'!$A$"&amp;MATCH($S2011&amp;$J2011,SorP!C:C,0))))</f>
        <v/>
      </c>
      <c r="U2011" s="168"/>
      <c r="V2011" s="169" t="e">
        <f>IF(C2011="",NA(),MATCH($B2011&amp;$C2011,'Smelter Look-up'!$J:$J,0))</f>
        <v>#N/A</v>
      </c>
      <c r="X2011" s="170">
        <f t="shared" ca="1" si="117"/>
        <v>0</v>
      </c>
      <c r="AB2011" s="314" t="str">
        <f t="shared" si="119"/>
        <v/>
      </c>
    </row>
    <row r="2012" spans="1:28" s="170" customFormat="1" ht="20.25">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118"/>
        <v/>
      </c>
      <c r="T2012" s="155" t="str">
        <f ca="1">IF(B2012="","",IF(ISERROR(MATCH($J2012,SorP!$B$1:$B$6226,0)),"",INDIRECT("'SorP'!$A$"&amp;MATCH($S2012&amp;$J2012,SorP!C:C,0))))</f>
        <v/>
      </c>
      <c r="U2012" s="168"/>
      <c r="V2012" s="169" t="e">
        <f>IF(C2012="",NA(),MATCH($B2012&amp;$C2012,'Smelter Look-up'!$J:$J,0))</f>
        <v>#N/A</v>
      </c>
      <c r="X2012" s="170">
        <f t="shared" ca="1" si="117"/>
        <v>0</v>
      </c>
      <c r="AB2012" s="314" t="str">
        <f t="shared" si="119"/>
        <v/>
      </c>
    </row>
    <row r="2013" spans="1:28" s="170" customFormat="1" ht="20.25">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118"/>
        <v/>
      </c>
      <c r="T2013" s="155" t="str">
        <f ca="1">IF(B2013="","",IF(ISERROR(MATCH($J2013,SorP!$B$1:$B$6226,0)),"",INDIRECT("'SorP'!$A$"&amp;MATCH($S2013&amp;$J2013,SorP!C:C,0))))</f>
        <v/>
      </c>
      <c r="U2013" s="168"/>
      <c r="V2013" s="169" t="e">
        <f>IF(C2013="",NA(),MATCH($B2013&amp;$C2013,'Smelter Look-up'!$J:$J,0))</f>
        <v>#N/A</v>
      </c>
      <c r="X2013" s="170">
        <f t="shared" ca="1" si="117"/>
        <v>0</v>
      </c>
      <c r="AB2013" s="314" t="str">
        <f t="shared" si="119"/>
        <v/>
      </c>
    </row>
    <row r="2014" spans="1:28" s="170" customFormat="1" ht="20.25">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118"/>
        <v/>
      </c>
      <c r="T2014" s="155" t="str">
        <f ca="1">IF(B2014="","",IF(ISERROR(MATCH($J2014,SorP!$B$1:$B$6226,0)),"",INDIRECT("'SorP'!$A$"&amp;MATCH($S2014&amp;$J2014,SorP!C:C,0))))</f>
        <v/>
      </c>
      <c r="U2014" s="168"/>
      <c r="V2014" s="169" t="e">
        <f>IF(C2014="",NA(),MATCH($B2014&amp;$C2014,'Smelter Look-up'!$J:$J,0))</f>
        <v>#N/A</v>
      </c>
      <c r="X2014" s="170">
        <f t="shared" ca="1" si="117"/>
        <v>0</v>
      </c>
      <c r="AB2014" s="314" t="str">
        <f t="shared" si="119"/>
        <v/>
      </c>
    </row>
    <row r="2015" spans="1:28" s="170" customFormat="1" ht="20.25">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118"/>
        <v/>
      </c>
      <c r="T2015" s="155" t="str">
        <f ca="1">IF(B2015="","",IF(ISERROR(MATCH($J2015,SorP!$B$1:$B$6226,0)),"",INDIRECT("'SorP'!$A$"&amp;MATCH($S2015&amp;$J2015,SorP!C:C,0))))</f>
        <v/>
      </c>
      <c r="U2015" s="168"/>
      <c r="V2015" s="169" t="e">
        <f>IF(C2015="",NA(),MATCH($B2015&amp;$C2015,'Smelter Look-up'!$J:$J,0))</f>
        <v>#N/A</v>
      </c>
      <c r="X2015" s="170">
        <f t="shared" ca="1" si="117"/>
        <v>0</v>
      </c>
      <c r="AB2015" s="314" t="str">
        <f t="shared" si="119"/>
        <v/>
      </c>
    </row>
    <row r="2016" spans="1:28" s="170" customFormat="1" ht="20.25">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118"/>
        <v/>
      </c>
      <c r="T2016" s="155" t="str">
        <f ca="1">IF(B2016="","",IF(ISERROR(MATCH($J2016,SorP!$B$1:$B$6226,0)),"",INDIRECT("'SorP'!$A$"&amp;MATCH($S2016&amp;$J2016,SorP!C:C,0))))</f>
        <v/>
      </c>
      <c r="U2016" s="168"/>
      <c r="V2016" s="169" t="e">
        <f>IF(C2016="",NA(),MATCH($B2016&amp;$C2016,'Smelter Look-up'!$J:$J,0))</f>
        <v>#N/A</v>
      </c>
      <c r="X2016" s="170">
        <f t="shared" ca="1" si="117"/>
        <v>0</v>
      </c>
      <c r="AB2016" s="314" t="str">
        <f t="shared" si="119"/>
        <v/>
      </c>
    </row>
    <row r="2017" spans="1:28" s="170" customFormat="1" ht="20.25">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118"/>
        <v/>
      </c>
      <c r="T2017" s="155" t="str">
        <f ca="1">IF(B2017="","",IF(ISERROR(MATCH($J2017,SorP!$B$1:$B$6226,0)),"",INDIRECT("'SorP'!$A$"&amp;MATCH($S2017&amp;$J2017,SorP!C:C,0))))</f>
        <v/>
      </c>
      <c r="U2017" s="168"/>
      <c r="V2017" s="169" t="e">
        <f>IF(C2017="",NA(),MATCH($B2017&amp;$C2017,'Smelter Look-up'!$J:$J,0))</f>
        <v>#N/A</v>
      </c>
      <c r="X2017" s="170">
        <f t="shared" ca="1" si="117"/>
        <v>0</v>
      </c>
      <c r="AB2017" s="314" t="str">
        <f t="shared" si="119"/>
        <v/>
      </c>
    </row>
    <row r="2018" spans="1:28" s="170" customFormat="1" ht="20.25">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118"/>
        <v/>
      </c>
      <c r="T2018" s="155" t="str">
        <f ca="1">IF(B2018="","",IF(ISERROR(MATCH($J2018,SorP!$B$1:$B$6226,0)),"",INDIRECT("'SorP'!$A$"&amp;MATCH($S2018&amp;$J2018,SorP!C:C,0))))</f>
        <v/>
      </c>
      <c r="U2018" s="168"/>
      <c r="V2018" s="169" t="e">
        <f>IF(C2018="",NA(),MATCH($B2018&amp;$C2018,'Smelter Look-up'!$J:$J,0))</f>
        <v>#N/A</v>
      </c>
      <c r="X2018" s="170">
        <f t="shared" ca="1" si="117"/>
        <v>0</v>
      </c>
      <c r="AB2018" s="314" t="str">
        <f t="shared" si="119"/>
        <v/>
      </c>
    </row>
    <row r="2019" spans="1:28" s="170" customFormat="1" ht="20.25">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118"/>
        <v/>
      </c>
      <c r="T2019" s="155" t="str">
        <f ca="1">IF(B2019="","",IF(ISERROR(MATCH($J2019,SorP!$B$1:$B$6226,0)),"",INDIRECT("'SorP'!$A$"&amp;MATCH($S2019&amp;$J2019,SorP!C:C,0))))</f>
        <v/>
      </c>
      <c r="U2019" s="168"/>
      <c r="V2019" s="169" t="e">
        <f>IF(C2019="",NA(),MATCH($B2019&amp;$C2019,'Smelter Look-up'!$J:$J,0))</f>
        <v>#N/A</v>
      </c>
      <c r="X2019" s="170">
        <f t="shared" ca="1" si="117"/>
        <v>0</v>
      </c>
      <c r="AB2019" s="314" t="str">
        <f t="shared" si="119"/>
        <v/>
      </c>
    </row>
    <row r="2020" spans="1:28" s="170" customFormat="1" ht="20.25">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118"/>
        <v/>
      </c>
      <c r="T2020" s="155" t="str">
        <f ca="1">IF(B2020="","",IF(ISERROR(MATCH($J2020,SorP!$B$1:$B$6226,0)),"",INDIRECT("'SorP'!$A$"&amp;MATCH($S2020&amp;$J2020,SorP!C:C,0))))</f>
        <v/>
      </c>
      <c r="U2020" s="168"/>
      <c r="V2020" s="169" t="e">
        <f>IF(C2020="",NA(),MATCH($B2020&amp;$C2020,'Smelter Look-up'!$J:$J,0))</f>
        <v>#N/A</v>
      </c>
      <c r="X2020" s="170">
        <f t="shared" ca="1" si="117"/>
        <v>0</v>
      </c>
      <c r="AB2020" s="314" t="str">
        <f t="shared" si="119"/>
        <v/>
      </c>
    </row>
    <row r="2021" spans="1:28" s="170" customFormat="1" ht="20.25">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118"/>
        <v/>
      </c>
      <c r="T2021" s="155" t="str">
        <f ca="1">IF(B2021="","",IF(ISERROR(MATCH($J2021,SorP!$B$1:$B$6226,0)),"",INDIRECT("'SorP'!$A$"&amp;MATCH($S2021&amp;$J2021,SorP!C:C,0))))</f>
        <v/>
      </c>
      <c r="U2021" s="168"/>
      <c r="V2021" s="169" t="e">
        <f>IF(C2021="",NA(),MATCH($B2021&amp;$C2021,'Smelter Look-up'!$J:$J,0))</f>
        <v>#N/A</v>
      </c>
      <c r="X2021" s="170">
        <f t="shared" ca="1" si="117"/>
        <v>0</v>
      </c>
      <c r="AB2021" s="314" t="str">
        <f t="shared" si="119"/>
        <v/>
      </c>
    </row>
    <row r="2022" spans="1:28" s="170" customFormat="1" ht="20.25">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118"/>
        <v/>
      </c>
      <c r="T2022" s="155" t="str">
        <f ca="1">IF(B2022="","",IF(ISERROR(MATCH($J2022,SorP!$B$1:$B$6226,0)),"",INDIRECT("'SorP'!$A$"&amp;MATCH($S2022&amp;$J2022,SorP!C:C,0))))</f>
        <v/>
      </c>
      <c r="U2022" s="168"/>
      <c r="V2022" s="169" t="e">
        <f>IF(C2022="",NA(),MATCH($B2022&amp;$C2022,'Smelter Look-up'!$J:$J,0))</f>
        <v>#N/A</v>
      </c>
      <c r="X2022" s="170">
        <f t="shared" ca="1" si="117"/>
        <v>0</v>
      </c>
      <c r="AB2022" s="314" t="str">
        <f t="shared" si="119"/>
        <v/>
      </c>
    </row>
    <row r="2023" spans="1:28" s="170" customFormat="1" ht="20.25">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118"/>
        <v/>
      </c>
      <c r="T2023" s="155" t="str">
        <f ca="1">IF(B2023="","",IF(ISERROR(MATCH($J2023,SorP!$B$1:$B$6226,0)),"",INDIRECT("'SorP'!$A$"&amp;MATCH($S2023&amp;$J2023,SorP!C:C,0))))</f>
        <v/>
      </c>
      <c r="U2023" s="168"/>
      <c r="V2023" s="169" t="e">
        <f>IF(C2023="",NA(),MATCH($B2023&amp;$C2023,'Smelter Look-up'!$J:$J,0))</f>
        <v>#N/A</v>
      </c>
      <c r="X2023" s="170">
        <f t="shared" ca="1" si="117"/>
        <v>0</v>
      </c>
      <c r="AB2023" s="314" t="str">
        <f t="shared" si="119"/>
        <v/>
      </c>
    </row>
    <row r="2024" spans="1:28" s="170" customFormat="1" ht="20.25">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118"/>
        <v/>
      </c>
      <c r="T2024" s="155" t="str">
        <f ca="1">IF(B2024="","",IF(ISERROR(MATCH($J2024,SorP!$B$1:$B$6226,0)),"",INDIRECT("'SorP'!$A$"&amp;MATCH($S2024&amp;$J2024,SorP!C:C,0))))</f>
        <v/>
      </c>
      <c r="U2024" s="168"/>
      <c r="V2024" s="169" t="e">
        <f>IF(C2024="",NA(),MATCH($B2024&amp;$C2024,'Smelter Look-up'!$J:$J,0))</f>
        <v>#N/A</v>
      </c>
      <c r="X2024" s="170">
        <f t="shared" ca="1" si="117"/>
        <v>0</v>
      </c>
      <c r="AB2024" s="314" t="str">
        <f t="shared" si="119"/>
        <v/>
      </c>
    </row>
    <row r="2025" spans="1:28" s="170" customFormat="1" ht="20.25">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118"/>
        <v/>
      </c>
      <c r="T2025" s="155" t="str">
        <f ca="1">IF(B2025="","",IF(ISERROR(MATCH($J2025,SorP!$B$1:$B$6226,0)),"",INDIRECT("'SorP'!$A$"&amp;MATCH($S2025&amp;$J2025,SorP!C:C,0))))</f>
        <v/>
      </c>
      <c r="U2025" s="168"/>
      <c r="V2025" s="169" t="e">
        <f>IF(C2025="",NA(),MATCH($B2025&amp;$C2025,'Smelter Look-up'!$J:$J,0))</f>
        <v>#N/A</v>
      </c>
      <c r="X2025" s="170">
        <f t="shared" ca="1" si="117"/>
        <v>0</v>
      </c>
      <c r="AB2025" s="314" t="str">
        <f t="shared" si="119"/>
        <v/>
      </c>
    </row>
    <row r="2026" spans="1:28" s="170" customFormat="1" ht="20.25">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118"/>
        <v/>
      </c>
      <c r="T2026" s="155" t="str">
        <f ca="1">IF(B2026="","",IF(ISERROR(MATCH($J2026,SorP!$B$1:$B$6226,0)),"",INDIRECT("'SorP'!$A$"&amp;MATCH($S2026&amp;$J2026,SorP!C:C,0))))</f>
        <v/>
      </c>
      <c r="U2026" s="168"/>
      <c r="V2026" s="169" t="e">
        <f>IF(C2026="",NA(),MATCH($B2026&amp;$C2026,'Smelter Look-up'!$J:$J,0))</f>
        <v>#N/A</v>
      </c>
      <c r="X2026" s="170">
        <f t="shared" ca="1" si="117"/>
        <v>0</v>
      </c>
      <c r="AB2026" s="314" t="str">
        <f t="shared" si="119"/>
        <v/>
      </c>
    </row>
    <row r="2027" spans="1:28" s="170" customFormat="1" ht="20.25">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118"/>
        <v/>
      </c>
      <c r="T2027" s="155" t="str">
        <f ca="1">IF(B2027="","",IF(ISERROR(MATCH($J2027,SorP!$B$1:$B$6226,0)),"",INDIRECT("'SorP'!$A$"&amp;MATCH($S2027&amp;$J2027,SorP!C:C,0))))</f>
        <v/>
      </c>
      <c r="U2027" s="168"/>
      <c r="V2027" s="169" t="e">
        <f>IF(C2027="",NA(),MATCH($B2027&amp;$C2027,'Smelter Look-up'!$J:$J,0))</f>
        <v>#N/A</v>
      </c>
      <c r="X2027" s="170">
        <f t="shared" ca="1" si="117"/>
        <v>0</v>
      </c>
      <c r="AB2027" s="314" t="str">
        <f t="shared" si="119"/>
        <v/>
      </c>
    </row>
    <row r="2028" spans="1:28" s="170" customFormat="1" ht="20.25">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118"/>
        <v/>
      </c>
      <c r="T2028" s="155" t="str">
        <f ca="1">IF(B2028="","",IF(ISERROR(MATCH($J2028,SorP!$B$1:$B$6226,0)),"",INDIRECT("'SorP'!$A$"&amp;MATCH($S2028&amp;$J2028,SorP!C:C,0))))</f>
        <v/>
      </c>
      <c r="U2028" s="168"/>
      <c r="V2028" s="169" t="e">
        <f>IF(C2028="",NA(),MATCH($B2028&amp;$C2028,'Smelter Look-up'!$J:$J,0))</f>
        <v>#N/A</v>
      </c>
      <c r="X2028" s="170">
        <f t="shared" ca="1" si="117"/>
        <v>0</v>
      </c>
      <c r="AB2028" s="314" t="str">
        <f t="shared" si="119"/>
        <v/>
      </c>
    </row>
    <row r="2029" spans="1:28" s="170" customFormat="1" ht="20.25">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118"/>
        <v/>
      </c>
      <c r="T2029" s="155" t="str">
        <f ca="1">IF(B2029="","",IF(ISERROR(MATCH($J2029,SorP!$B$1:$B$6226,0)),"",INDIRECT("'SorP'!$A$"&amp;MATCH($S2029&amp;$J2029,SorP!C:C,0))))</f>
        <v/>
      </c>
      <c r="U2029" s="168"/>
      <c r="V2029" s="169" t="e">
        <f>IF(C2029="",NA(),MATCH($B2029&amp;$C2029,'Smelter Look-up'!$J:$J,0))</f>
        <v>#N/A</v>
      </c>
      <c r="X2029" s="170">
        <f t="shared" ca="1" si="117"/>
        <v>0</v>
      </c>
      <c r="AB2029" s="314" t="str">
        <f t="shared" si="119"/>
        <v/>
      </c>
    </row>
    <row r="2030" spans="1:28" s="170" customFormat="1" ht="20.25">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118"/>
        <v/>
      </c>
      <c r="T2030" s="155" t="str">
        <f ca="1">IF(B2030="","",IF(ISERROR(MATCH($J2030,SorP!$B$1:$B$6226,0)),"",INDIRECT("'SorP'!$A$"&amp;MATCH($S2030&amp;$J2030,SorP!C:C,0))))</f>
        <v/>
      </c>
      <c r="U2030" s="168"/>
      <c r="V2030" s="169" t="e">
        <f>IF(C2030="",NA(),MATCH($B2030&amp;$C2030,'Smelter Look-up'!$J:$J,0))</f>
        <v>#N/A</v>
      </c>
      <c r="X2030" s="170">
        <f t="shared" ca="1" si="117"/>
        <v>0</v>
      </c>
      <c r="AB2030" s="314" t="str">
        <f t="shared" si="119"/>
        <v/>
      </c>
    </row>
    <row r="2031" spans="1:28" s="170" customFormat="1" ht="20.25">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118"/>
        <v/>
      </c>
      <c r="T2031" s="155" t="str">
        <f ca="1">IF(B2031="","",IF(ISERROR(MATCH($J2031,SorP!$B$1:$B$6226,0)),"",INDIRECT("'SorP'!$A$"&amp;MATCH($S2031&amp;$J2031,SorP!C:C,0))))</f>
        <v/>
      </c>
      <c r="U2031" s="168"/>
      <c r="V2031" s="169" t="e">
        <f>IF(C2031="",NA(),MATCH($B2031&amp;$C2031,'Smelter Look-up'!$J:$J,0))</f>
        <v>#N/A</v>
      </c>
      <c r="X2031" s="170">
        <f t="shared" ca="1" si="117"/>
        <v>0</v>
      </c>
      <c r="AB2031" s="314" t="str">
        <f t="shared" si="119"/>
        <v/>
      </c>
    </row>
    <row r="2032" spans="1:28" s="170" customFormat="1" ht="20.25">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118"/>
        <v/>
      </c>
      <c r="T2032" s="155" t="str">
        <f ca="1">IF(B2032="","",IF(ISERROR(MATCH($J2032,SorP!$B$1:$B$6226,0)),"",INDIRECT("'SorP'!$A$"&amp;MATCH($S2032&amp;$J2032,SorP!C:C,0))))</f>
        <v/>
      </c>
      <c r="U2032" s="168"/>
      <c r="V2032" s="169" t="e">
        <f>IF(C2032="",NA(),MATCH($B2032&amp;$C2032,'Smelter Look-up'!$J:$J,0))</f>
        <v>#N/A</v>
      </c>
      <c r="X2032" s="170">
        <f t="shared" ca="1" si="117"/>
        <v>0</v>
      </c>
      <c r="AB2032" s="314" t="str">
        <f t="shared" si="119"/>
        <v/>
      </c>
    </row>
    <row r="2033" spans="1:28" s="170" customFormat="1" ht="20.25">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118"/>
        <v/>
      </c>
      <c r="T2033" s="155" t="str">
        <f ca="1">IF(B2033="","",IF(ISERROR(MATCH($J2033,SorP!$B$1:$B$6226,0)),"",INDIRECT("'SorP'!$A$"&amp;MATCH($S2033&amp;$J2033,SorP!C:C,0))))</f>
        <v/>
      </c>
      <c r="U2033" s="168"/>
      <c r="V2033" s="169" t="e">
        <f>IF(C2033="",NA(),MATCH($B2033&amp;$C2033,'Smelter Look-up'!$J:$J,0))</f>
        <v>#N/A</v>
      </c>
      <c r="X2033" s="170">
        <f t="shared" ca="1" si="117"/>
        <v>0</v>
      </c>
      <c r="AB2033" s="314" t="str">
        <f t="shared" si="119"/>
        <v/>
      </c>
    </row>
    <row r="2034" spans="1:28" s="170" customFormat="1" ht="20.25">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118"/>
        <v/>
      </c>
      <c r="T2034" s="155" t="str">
        <f ca="1">IF(B2034="","",IF(ISERROR(MATCH($J2034,SorP!$B$1:$B$6226,0)),"",INDIRECT("'SorP'!$A$"&amp;MATCH($S2034&amp;$J2034,SorP!C:C,0))))</f>
        <v/>
      </c>
      <c r="U2034" s="168"/>
      <c r="V2034" s="169" t="e">
        <f>IF(C2034="",NA(),MATCH($B2034&amp;$C2034,'Smelter Look-up'!$J:$J,0))</f>
        <v>#N/A</v>
      </c>
      <c r="X2034" s="170">
        <f t="shared" ca="1" si="117"/>
        <v>0</v>
      </c>
      <c r="AB2034" s="314" t="str">
        <f t="shared" si="119"/>
        <v/>
      </c>
    </row>
    <row r="2035" spans="1:28" s="170" customFormat="1" ht="20.25">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118"/>
        <v/>
      </c>
      <c r="T2035" s="155" t="str">
        <f ca="1">IF(B2035="","",IF(ISERROR(MATCH($J2035,SorP!$B$1:$B$6226,0)),"",INDIRECT("'SorP'!$A$"&amp;MATCH($S2035&amp;$J2035,SorP!C:C,0))))</f>
        <v/>
      </c>
      <c r="U2035" s="168"/>
      <c r="V2035" s="169" t="e">
        <f>IF(C2035="",NA(),MATCH($B2035&amp;$C2035,'Smelter Look-up'!$J:$J,0))</f>
        <v>#N/A</v>
      </c>
      <c r="X2035" s="170">
        <f t="shared" ca="1" si="117"/>
        <v>0</v>
      </c>
      <c r="AB2035" s="314" t="str">
        <f t="shared" si="119"/>
        <v/>
      </c>
    </row>
    <row r="2036" spans="1:28" s="170" customFormat="1" ht="20.25">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118"/>
        <v/>
      </c>
      <c r="T2036" s="155" t="str">
        <f ca="1">IF(B2036="","",IF(ISERROR(MATCH($J2036,SorP!$B$1:$B$6226,0)),"",INDIRECT("'SorP'!$A$"&amp;MATCH($S2036&amp;$J2036,SorP!C:C,0))))</f>
        <v/>
      </c>
      <c r="U2036" s="168"/>
      <c r="V2036" s="169" t="e">
        <f>IF(C2036="",NA(),MATCH($B2036&amp;$C2036,'Smelter Look-up'!$J:$J,0))</f>
        <v>#N/A</v>
      </c>
      <c r="X2036" s="170">
        <f t="shared" ca="1" si="117"/>
        <v>0</v>
      </c>
      <c r="AB2036" s="314" t="str">
        <f t="shared" si="119"/>
        <v/>
      </c>
    </row>
    <row r="2037" spans="1:28" s="170" customFormat="1" ht="20.25">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118"/>
        <v/>
      </c>
      <c r="T2037" s="155" t="str">
        <f ca="1">IF(B2037="","",IF(ISERROR(MATCH($J2037,SorP!$B$1:$B$6226,0)),"",INDIRECT("'SorP'!$A$"&amp;MATCH($S2037&amp;$J2037,SorP!C:C,0))))</f>
        <v/>
      </c>
      <c r="U2037" s="168"/>
      <c r="V2037" s="169" t="e">
        <f>IF(C2037="",NA(),MATCH($B2037&amp;$C2037,'Smelter Look-up'!$J:$J,0))</f>
        <v>#N/A</v>
      </c>
      <c r="X2037" s="170">
        <f t="shared" ca="1" si="117"/>
        <v>0</v>
      </c>
      <c r="AB2037" s="314" t="str">
        <f t="shared" si="119"/>
        <v/>
      </c>
    </row>
    <row r="2038" spans="1:28" s="170" customFormat="1" ht="20.25">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118"/>
        <v/>
      </c>
      <c r="T2038" s="155" t="str">
        <f ca="1">IF(B2038="","",IF(ISERROR(MATCH($J2038,SorP!$B$1:$B$6226,0)),"",INDIRECT("'SorP'!$A$"&amp;MATCH($S2038&amp;$J2038,SorP!C:C,0))))</f>
        <v/>
      </c>
      <c r="U2038" s="168"/>
      <c r="V2038" s="169" t="e">
        <f>IF(C2038="",NA(),MATCH($B2038&amp;$C2038,'Smelter Look-up'!$J:$J,0))</f>
        <v>#N/A</v>
      </c>
      <c r="X2038" s="170">
        <f t="shared" ca="1" si="117"/>
        <v>0</v>
      </c>
      <c r="AB2038" s="314" t="str">
        <f t="shared" si="119"/>
        <v/>
      </c>
    </row>
    <row r="2039" spans="1:28" s="170" customFormat="1" ht="20.25">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118"/>
        <v/>
      </c>
      <c r="T2039" s="155" t="str">
        <f ca="1">IF(B2039="","",IF(ISERROR(MATCH($J2039,SorP!$B$1:$B$6226,0)),"",INDIRECT("'SorP'!$A$"&amp;MATCH($S2039&amp;$J2039,SorP!C:C,0))))</f>
        <v/>
      </c>
      <c r="U2039" s="168"/>
      <c r="V2039" s="169" t="e">
        <f>IF(C2039="",NA(),MATCH($B2039&amp;$C2039,'Smelter Look-up'!$J:$J,0))</f>
        <v>#N/A</v>
      </c>
      <c r="X2039" s="170">
        <f t="shared" ca="1" si="117"/>
        <v>0</v>
      </c>
      <c r="AB2039" s="314" t="str">
        <f t="shared" si="119"/>
        <v/>
      </c>
    </row>
    <row r="2040" spans="1:28" s="170" customFormat="1" ht="20.25">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118"/>
        <v/>
      </c>
      <c r="T2040" s="155" t="str">
        <f ca="1">IF(B2040="","",IF(ISERROR(MATCH($J2040,SorP!$B$1:$B$6226,0)),"",INDIRECT("'SorP'!$A$"&amp;MATCH($S2040&amp;$J2040,SorP!C:C,0))))</f>
        <v/>
      </c>
      <c r="U2040" s="168"/>
      <c r="V2040" s="169" t="e">
        <f>IF(C2040="",NA(),MATCH($B2040&amp;$C2040,'Smelter Look-up'!$J:$J,0))</f>
        <v>#N/A</v>
      </c>
      <c r="X2040" s="170">
        <f t="shared" ca="1" si="117"/>
        <v>0</v>
      </c>
      <c r="AB2040" s="314" t="str">
        <f t="shared" si="119"/>
        <v/>
      </c>
    </row>
    <row r="2041" spans="1:28" s="170" customFormat="1" ht="20.25">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118"/>
        <v/>
      </c>
      <c r="T2041" s="155" t="str">
        <f ca="1">IF(B2041="","",IF(ISERROR(MATCH($J2041,SorP!$B$1:$B$6226,0)),"",INDIRECT("'SorP'!$A$"&amp;MATCH($S2041&amp;$J2041,SorP!C:C,0))))</f>
        <v/>
      </c>
      <c r="U2041" s="168"/>
      <c r="V2041" s="169" t="e">
        <f>IF(C2041="",NA(),MATCH($B2041&amp;$C2041,'Smelter Look-up'!$J:$J,0))</f>
        <v>#N/A</v>
      </c>
      <c r="X2041" s="170">
        <f t="shared" ca="1" si="117"/>
        <v>0</v>
      </c>
      <c r="AB2041" s="314" t="str">
        <f t="shared" si="119"/>
        <v/>
      </c>
    </row>
    <row r="2042" spans="1:28" s="170" customFormat="1" ht="20.25">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118"/>
        <v/>
      </c>
      <c r="T2042" s="155" t="str">
        <f ca="1">IF(B2042="","",IF(ISERROR(MATCH($J2042,SorP!$B$1:$B$6226,0)),"",INDIRECT("'SorP'!$A$"&amp;MATCH($S2042&amp;$J2042,SorP!C:C,0))))</f>
        <v/>
      </c>
      <c r="U2042" s="168"/>
      <c r="V2042" s="169" t="e">
        <f>IF(C2042="",NA(),MATCH($B2042&amp;$C2042,'Smelter Look-up'!$J:$J,0))</f>
        <v>#N/A</v>
      </c>
      <c r="X2042" s="170">
        <f t="shared" ca="1" si="117"/>
        <v>0</v>
      </c>
      <c r="AB2042" s="314" t="str">
        <f t="shared" si="119"/>
        <v/>
      </c>
    </row>
    <row r="2043" spans="1:28" s="170" customFormat="1" ht="20.25">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118"/>
        <v/>
      </c>
      <c r="T2043" s="155" t="str">
        <f ca="1">IF(B2043="","",IF(ISERROR(MATCH($J2043,SorP!$B$1:$B$6226,0)),"",INDIRECT("'SorP'!$A$"&amp;MATCH($S2043&amp;$J2043,SorP!C:C,0))))</f>
        <v/>
      </c>
      <c r="U2043" s="168"/>
      <c r="V2043" s="169" t="e">
        <f>IF(C2043="",NA(),MATCH($B2043&amp;$C2043,'Smelter Look-up'!$J:$J,0))</f>
        <v>#N/A</v>
      </c>
      <c r="X2043" s="170">
        <f t="shared" ref="X2043:X2106" ca="1" si="120">IF(AND(C2043="Smelter not listed",OR(LEN(D2043)=0,LEN(E2043)=0)),1,0)</f>
        <v>0</v>
      </c>
      <c r="AB2043" s="314" t="str">
        <f t="shared" si="119"/>
        <v/>
      </c>
    </row>
    <row r="2044" spans="1:28" s="170" customFormat="1" ht="20.25">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ref="S2044:S2107" ca="1" si="121">IF(B2044="","",IF(ISERROR(MATCH($E2044,CL,0)),"Unknown",INDIRECT("'C'!$A$"&amp;MATCH($E2044,CL,0)+1)))</f>
        <v/>
      </c>
      <c r="T2044" s="155" t="str">
        <f ca="1">IF(B2044="","",IF(ISERROR(MATCH($J2044,SorP!$B$1:$B$6226,0)),"",INDIRECT("'SorP'!$A$"&amp;MATCH($S2044&amp;$J2044,SorP!C:C,0))))</f>
        <v/>
      </c>
      <c r="U2044" s="168"/>
      <c r="V2044" s="169" t="e">
        <f>IF(C2044="",NA(),MATCH($B2044&amp;$C2044,'Smelter Look-up'!$J:$J,0))</f>
        <v>#N/A</v>
      </c>
      <c r="X2044" s="170">
        <f t="shared" ca="1" si="120"/>
        <v>0</v>
      </c>
      <c r="AB2044" s="314" t="str">
        <f t="shared" si="119"/>
        <v/>
      </c>
    </row>
    <row r="2045" spans="1:28" s="170" customFormat="1" ht="20.25">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121"/>
        <v/>
      </c>
      <c r="T2045" s="155" t="str">
        <f ca="1">IF(B2045="","",IF(ISERROR(MATCH($J2045,SorP!$B$1:$B$6226,0)),"",INDIRECT("'SorP'!$A$"&amp;MATCH($S2045&amp;$J2045,SorP!C:C,0))))</f>
        <v/>
      </c>
      <c r="U2045" s="168"/>
      <c r="V2045" s="169" t="e">
        <f>IF(C2045="",NA(),MATCH($B2045&amp;$C2045,'Smelter Look-up'!$J:$J,0))</f>
        <v>#N/A</v>
      </c>
      <c r="X2045" s="170">
        <f t="shared" ca="1" si="120"/>
        <v>0</v>
      </c>
      <c r="AB2045" s="314" t="str">
        <f t="shared" si="119"/>
        <v/>
      </c>
    </row>
    <row r="2046" spans="1:28" s="170" customFormat="1" ht="20.25">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121"/>
        <v/>
      </c>
      <c r="T2046" s="155" t="str">
        <f ca="1">IF(B2046="","",IF(ISERROR(MATCH($J2046,SorP!$B$1:$B$6226,0)),"",INDIRECT("'SorP'!$A$"&amp;MATCH($S2046&amp;$J2046,SorP!C:C,0))))</f>
        <v/>
      </c>
      <c r="U2046" s="168"/>
      <c r="V2046" s="169" t="e">
        <f>IF(C2046="",NA(),MATCH($B2046&amp;$C2046,'Smelter Look-up'!$J:$J,0))</f>
        <v>#N/A</v>
      </c>
      <c r="X2046" s="170">
        <f t="shared" ca="1" si="120"/>
        <v>0</v>
      </c>
      <c r="AB2046" s="314" t="str">
        <f t="shared" si="119"/>
        <v/>
      </c>
    </row>
    <row r="2047" spans="1:28" s="170" customFormat="1" ht="20.25">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121"/>
        <v/>
      </c>
      <c r="T2047" s="155" t="str">
        <f ca="1">IF(B2047="","",IF(ISERROR(MATCH($J2047,SorP!$B$1:$B$6226,0)),"",INDIRECT("'SorP'!$A$"&amp;MATCH($S2047&amp;$J2047,SorP!C:C,0))))</f>
        <v/>
      </c>
      <c r="U2047" s="168"/>
      <c r="V2047" s="169" t="e">
        <f>IF(C2047="",NA(),MATCH($B2047&amp;$C2047,'Smelter Look-up'!$J:$J,0))</f>
        <v>#N/A</v>
      </c>
      <c r="X2047" s="170">
        <f t="shared" ca="1" si="120"/>
        <v>0</v>
      </c>
      <c r="AB2047" s="314" t="str">
        <f t="shared" si="119"/>
        <v/>
      </c>
    </row>
    <row r="2048" spans="1:28" s="170" customFormat="1" ht="20.25">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ca="1" si="121"/>
        <v/>
      </c>
      <c r="T2048" s="155" t="str">
        <f ca="1">IF(B2048="","",IF(ISERROR(MATCH($J2048,SorP!$B$1:$B$6226,0)),"",INDIRECT("'SorP'!$A$"&amp;MATCH($S2048&amp;$J2048,SorP!C:C,0))))</f>
        <v/>
      </c>
      <c r="U2048" s="168"/>
      <c r="V2048" s="169" t="e">
        <f>IF(C2048="",NA(),MATCH($B2048&amp;$C2048,'Smelter Look-up'!$J:$J,0))</f>
        <v>#N/A</v>
      </c>
      <c r="X2048" s="170">
        <f t="shared" ca="1" si="120"/>
        <v>0</v>
      </c>
      <c r="AB2048" s="314" t="str">
        <f t="shared" si="119"/>
        <v/>
      </c>
    </row>
    <row r="2049" spans="1:28" s="170" customFormat="1" ht="20.25">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21"/>
        <v/>
      </c>
      <c r="T2049" s="155" t="str">
        <f ca="1">IF(B2049="","",IF(ISERROR(MATCH($J2049,SorP!$B$1:$B$6226,0)),"",INDIRECT("'SorP'!$A$"&amp;MATCH($S2049&amp;$J2049,SorP!C:C,0))))</f>
        <v/>
      </c>
      <c r="U2049" s="168"/>
      <c r="V2049" s="169" t="e">
        <f>IF(C2049="",NA(),MATCH($B2049&amp;$C2049,'Smelter Look-up'!$J:$J,0))</f>
        <v>#N/A</v>
      </c>
      <c r="X2049" s="170">
        <f t="shared" ca="1" si="120"/>
        <v>0</v>
      </c>
      <c r="AB2049" s="314" t="str">
        <f t="shared" si="119"/>
        <v/>
      </c>
    </row>
    <row r="2050" spans="1:28" s="170" customFormat="1" ht="20.25">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21"/>
        <v/>
      </c>
      <c r="T2050" s="155" t="str">
        <f ca="1">IF(B2050="","",IF(ISERROR(MATCH($J2050,SorP!$B$1:$B$6226,0)),"",INDIRECT("'SorP'!$A$"&amp;MATCH($S2050&amp;$J2050,SorP!C:C,0))))</f>
        <v/>
      </c>
      <c r="U2050" s="168"/>
      <c r="V2050" s="169" t="e">
        <f>IF(C2050="",NA(),MATCH($B2050&amp;$C2050,'Smelter Look-up'!$J:$J,0))</f>
        <v>#N/A</v>
      </c>
      <c r="X2050" s="170">
        <f t="shared" ca="1" si="120"/>
        <v>0</v>
      </c>
      <c r="AB2050" s="314" t="str">
        <f t="shared" ref="AB2050:AB2113" si="122">IF(C2050="","",B2050)</f>
        <v/>
      </c>
    </row>
    <row r="2051" spans="1:28" s="170" customFormat="1" ht="20.25">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21"/>
        <v/>
      </c>
      <c r="T2051" s="155" t="str">
        <f ca="1">IF(B2051="","",IF(ISERROR(MATCH($J2051,SorP!$B$1:$B$6226,0)),"",INDIRECT("'SorP'!$A$"&amp;MATCH($S2051&amp;$J2051,SorP!C:C,0))))</f>
        <v/>
      </c>
      <c r="U2051" s="168"/>
      <c r="V2051" s="169" t="e">
        <f>IF(C2051="",NA(),MATCH($B2051&amp;$C2051,'Smelter Look-up'!$J:$J,0))</f>
        <v>#N/A</v>
      </c>
      <c r="X2051" s="170">
        <f t="shared" ca="1" si="120"/>
        <v>0</v>
      </c>
      <c r="AB2051" s="314" t="str">
        <f t="shared" si="122"/>
        <v/>
      </c>
    </row>
    <row r="2052" spans="1:28" s="170" customFormat="1" ht="20.25">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21"/>
        <v/>
      </c>
      <c r="T2052" s="155" t="str">
        <f ca="1">IF(B2052="","",IF(ISERROR(MATCH($J2052,SorP!$B$1:$B$6226,0)),"",INDIRECT("'SorP'!$A$"&amp;MATCH($S2052&amp;$J2052,SorP!C:C,0))))</f>
        <v/>
      </c>
      <c r="U2052" s="168"/>
      <c r="V2052" s="169" t="e">
        <f>IF(C2052="",NA(),MATCH($B2052&amp;$C2052,'Smelter Look-up'!$J:$J,0))</f>
        <v>#N/A</v>
      </c>
      <c r="X2052" s="170">
        <f t="shared" ca="1" si="120"/>
        <v>0</v>
      </c>
      <c r="AB2052" s="314" t="str">
        <f t="shared" si="122"/>
        <v/>
      </c>
    </row>
    <row r="2053" spans="1:28" s="170" customFormat="1" ht="20.25">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21"/>
        <v/>
      </c>
      <c r="T2053" s="155" t="str">
        <f ca="1">IF(B2053="","",IF(ISERROR(MATCH($J2053,SorP!$B$1:$B$6226,0)),"",INDIRECT("'SorP'!$A$"&amp;MATCH($S2053&amp;$J2053,SorP!C:C,0))))</f>
        <v/>
      </c>
      <c r="U2053" s="168"/>
      <c r="V2053" s="169" t="e">
        <f>IF(C2053="",NA(),MATCH($B2053&amp;$C2053,'Smelter Look-up'!$J:$J,0))</f>
        <v>#N/A</v>
      </c>
      <c r="X2053" s="170">
        <f t="shared" ca="1" si="120"/>
        <v>0</v>
      </c>
      <c r="AB2053" s="314" t="str">
        <f t="shared" si="122"/>
        <v/>
      </c>
    </row>
    <row r="2054" spans="1:28" s="170" customFormat="1" ht="20.25">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21"/>
        <v/>
      </c>
      <c r="T2054" s="155" t="str">
        <f ca="1">IF(B2054="","",IF(ISERROR(MATCH($J2054,SorP!$B$1:$B$6226,0)),"",INDIRECT("'SorP'!$A$"&amp;MATCH($S2054&amp;$J2054,SorP!C:C,0))))</f>
        <v/>
      </c>
      <c r="U2054" s="168"/>
      <c r="V2054" s="169" t="e">
        <f>IF(C2054="",NA(),MATCH($B2054&amp;$C2054,'Smelter Look-up'!$J:$J,0))</f>
        <v>#N/A</v>
      </c>
      <c r="X2054" s="170">
        <f t="shared" ca="1" si="120"/>
        <v>0</v>
      </c>
      <c r="AB2054" s="314" t="str">
        <f t="shared" si="122"/>
        <v/>
      </c>
    </row>
    <row r="2055" spans="1:28" s="170" customFormat="1" ht="20.25">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21"/>
        <v/>
      </c>
      <c r="T2055" s="155" t="str">
        <f ca="1">IF(B2055="","",IF(ISERROR(MATCH($J2055,SorP!$B$1:$B$6226,0)),"",INDIRECT("'SorP'!$A$"&amp;MATCH($S2055&amp;$J2055,SorP!C:C,0))))</f>
        <v/>
      </c>
      <c r="U2055" s="168"/>
      <c r="V2055" s="169" t="e">
        <f>IF(C2055="",NA(),MATCH($B2055&amp;$C2055,'Smelter Look-up'!$J:$J,0))</f>
        <v>#N/A</v>
      </c>
      <c r="X2055" s="170">
        <f t="shared" ca="1" si="120"/>
        <v>0</v>
      </c>
      <c r="AB2055" s="314" t="str">
        <f t="shared" si="122"/>
        <v/>
      </c>
    </row>
    <row r="2056" spans="1:28" s="170" customFormat="1" ht="20.25">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21"/>
        <v/>
      </c>
      <c r="T2056" s="155" t="str">
        <f ca="1">IF(B2056="","",IF(ISERROR(MATCH($J2056,SorP!$B$1:$B$6226,0)),"",INDIRECT("'SorP'!$A$"&amp;MATCH($S2056&amp;$J2056,SorP!C:C,0))))</f>
        <v/>
      </c>
      <c r="U2056" s="168"/>
      <c r="V2056" s="169" t="e">
        <f>IF(C2056="",NA(),MATCH($B2056&amp;$C2056,'Smelter Look-up'!$J:$J,0))</f>
        <v>#N/A</v>
      </c>
      <c r="X2056" s="170">
        <f t="shared" ca="1" si="120"/>
        <v>0</v>
      </c>
      <c r="AB2056" s="314" t="str">
        <f t="shared" si="122"/>
        <v/>
      </c>
    </row>
    <row r="2057" spans="1:28" s="170" customFormat="1" ht="20.25">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21"/>
        <v/>
      </c>
      <c r="T2057" s="155" t="str">
        <f ca="1">IF(B2057="","",IF(ISERROR(MATCH($J2057,SorP!$B$1:$B$6226,0)),"",INDIRECT("'SorP'!$A$"&amp;MATCH($S2057&amp;$J2057,SorP!C:C,0))))</f>
        <v/>
      </c>
      <c r="U2057" s="168"/>
      <c r="V2057" s="169" t="e">
        <f>IF(C2057="",NA(),MATCH($B2057&amp;$C2057,'Smelter Look-up'!$J:$J,0))</f>
        <v>#N/A</v>
      </c>
      <c r="X2057" s="170">
        <f t="shared" ca="1" si="120"/>
        <v>0</v>
      </c>
      <c r="AB2057" s="314" t="str">
        <f t="shared" si="122"/>
        <v/>
      </c>
    </row>
    <row r="2058" spans="1:28" s="170" customFormat="1" ht="20.25">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21"/>
        <v/>
      </c>
      <c r="T2058" s="155" t="str">
        <f ca="1">IF(B2058="","",IF(ISERROR(MATCH($J2058,SorP!$B$1:$B$6226,0)),"",INDIRECT("'SorP'!$A$"&amp;MATCH($S2058&amp;$J2058,SorP!C:C,0))))</f>
        <v/>
      </c>
      <c r="U2058" s="168"/>
      <c r="V2058" s="169" t="e">
        <f>IF(C2058="",NA(),MATCH($B2058&amp;$C2058,'Smelter Look-up'!$J:$J,0))</f>
        <v>#N/A</v>
      </c>
      <c r="X2058" s="170">
        <f t="shared" ca="1" si="120"/>
        <v>0</v>
      </c>
      <c r="AB2058" s="314" t="str">
        <f t="shared" si="122"/>
        <v/>
      </c>
    </row>
    <row r="2059" spans="1:28" s="170" customFormat="1" ht="20.25">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21"/>
        <v/>
      </c>
      <c r="T2059" s="155" t="str">
        <f ca="1">IF(B2059="","",IF(ISERROR(MATCH($J2059,SorP!$B$1:$B$6226,0)),"",INDIRECT("'SorP'!$A$"&amp;MATCH($S2059&amp;$J2059,SorP!C:C,0))))</f>
        <v/>
      </c>
      <c r="U2059" s="168"/>
      <c r="V2059" s="169" t="e">
        <f>IF(C2059="",NA(),MATCH($B2059&amp;$C2059,'Smelter Look-up'!$J:$J,0))</f>
        <v>#N/A</v>
      </c>
      <c r="X2059" s="170">
        <f t="shared" ca="1" si="120"/>
        <v>0</v>
      </c>
      <c r="AB2059" s="314" t="str">
        <f t="shared" si="122"/>
        <v/>
      </c>
    </row>
    <row r="2060" spans="1:28" s="170" customFormat="1" ht="20.25">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21"/>
        <v/>
      </c>
      <c r="T2060" s="155" t="str">
        <f ca="1">IF(B2060="","",IF(ISERROR(MATCH($J2060,SorP!$B$1:$B$6226,0)),"",INDIRECT("'SorP'!$A$"&amp;MATCH($S2060&amp;$J2060,SorP!C:C,0))))</f>
        <v/>
      </c>
      <c r="U2060" s="168"/>
      <c r="V2060" s="169" t="e">
        <f>IF(C2060="",NA(),MATCH($B2060&amp;$C2060,'Smelter Look-up'!$J:$J,0))</f>
        <v>#N/A</v>
      </c>
      <c r="X2060" s="170">
        <f t="shared" ca="1" si="120"/>
        <v>0</v>
      </c>
      <c r="AB2060" s="314" t="str">
        <f t="shared" si="122"/>
        <v/>
      </c>
    </row>
    <row r="2061" spans="1:28" s="170" customFormat="1" ht="20.25">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21"/>
        <v/>
      </c>
      <c r="T2061" s="155" t="str">
        <f ca="1">IF(B2061="","",IF(ISERROR(MATCH($J2061,SorP!$B$1:$B$6226,0)),"",INDIRECT("'SorP'!$A$"&amp;MATCH($S2061&amp;$J2061,SorP!C:C,0))))</f>
        <v/>
      </c>
      <c r="U2061" s="168"/>
      <c r="V2061" s="169" t="e">
        <f>IF(C2061="",NA(),MATCH($B2061&amp;$C2061,'Smelter Look-up'!$J:$J,0))</f>
        <v>#N/A</v>
      </c>
      <c r="X2061" s="170">
        <f t="shared" ca="1" si="120"/>
        <v>0</v>
      </c>
      <c r="AB2061" s="314" t="str">
        <f t="shared" si="122"/>
        <v/>
      </c>
    </row>
    <row r="2062" spans="1:28" s="170" customFormat="1" ht="20.25">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21"/>
        <v/>
      </c>
      <c r="T2062" s="155" t="str">
        <f ca="1">IF(B2062="","",IF(ISERROR(MATCH($J2062,SorP!$B$1:$B$6226,0)),"",INDIRECT("'SorP'!$A$"&amp;MATCH($S2062&amp;$J2062,SorP!C:C,0))))</f>
        <v/>
      </c>
      <c r="U2062" s="168"/>
      <c r="V2062" s="169" t="e">
        <f>IF(C2062="",NA(),MATCH($B2062&amp;$C2062,'Smelter Look-up'!$J:$J,0))</f>
        <v>#N/A</v>
      </c>
      <c r="X2062" s="170">
        <f t="shared" ca="1" si="120"/>
        <v>0</v>
      </c>
      <c r="AB2062" s="314" t="str">
        <f t="shared" si="122"/>
        <v/>
      </c>
    </row>
    <row r="2063" spans="1:28" s="170" customFormat="1" ht="20.25">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21"/>
        <v/>
      </c>
      <c r="T2063" s="155" t="str">
        <f ca="1">IF(B2063="","",IF(ISERROR(MATCH($J2063,SorP!$B$1:$B$6226,0)),"",INDIRECT("'SorP'!$A$"&amp;MATCH($S2063&amp;$J2063,SorP!C:C,0))))</f>
        <v/>
      </c>
      <c r="U2063" s="168"/>
      <c r="V2063" s="169" t="e">
        <f>IF(C2063="",NA(),MATCH($B2063&amp;$C2063,'Smelter Look-up'!$J:$J,0))</f>
        <v>#N/A</v>
      </c>
      <c r="X2063" s="170">
        <f t="shared" ca="1" si="120"/>
        <v>0</v>
      </c>
      <c r="AB2063" s="314" t="str">
        <f t="shared" si="122"/>
        <v/>
      </c>
    </row>
    <row r="2064" spans="1:28" s="170" customFormat="1" ht="20.25">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21"/>
        <v/>
      </c>
      <c r="T2064" s="155" t="str">
        <f ca="1">IF(B2064="","",IF(ISERROR(MATCH($J2064,SorP!$B$1:$B$6226,0)),"",INDIRECT("'SorP'!$A$"&amp;MATCH($S2064&amp;$J2064,SorP!C:C,0))))</f>
        <v/>
      </c>
      <c r="U2064" s="168"/>
      <c r="V2064" s="169" t="e">
        <f>IF(C2064="",NA(),MATCH($B2064&amp;$C2064,'Smelter Look-up'!$J:$J,0))</f>
        <v>#N/A</v>
      </c>
      <c r="X2064" s="170">
        <f t="shared" ca="1" si="120"/>
        <v>0</v>
      </c>
      <c r="AB2064" s="314" t="str">
        <f t="shared" si="122"/>
        <v/>
      </c>
    </row>
    <row r="2065" spans="1:28" s="170" customFormat="1" ht="20.25">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21"/>
        <v/>
      </c>
      <c r="T2065" s="155" t="str">
        <f ca="1">IF(B2065="","",IF(ISERROR(MATCH($J2065,SorP!$B$1:$B$6226,0)),"",INDIRECT("'SorP'!$A$"&amp;MATCH($S2065&amp;$J2065,SorP!C:C,0))))</f>
        <v/>
      </c>
      <c r="U2065" s="168"/>
      <c r="V2065" s="169" t="e">
        <f>IF(C2065="",NA(),MATCH($B2065&amp;$C2065,'Smelter Look-up'!$J:$J,0))</f>
        <v>#N/A</v>
      </c>
      <c r="X2065" s="170">
        <f t="shared" ca="1" si="120"/>
        <v>0</v>
      </c>
      <c r="AB2065" s="314" t="str">
        <f t="shared" si="122"/>
        <v/>
      </c>
    </row>
    <row r="2066" spans="1:28" s="170" customFormat="1" ht="20.25">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21"/>
        <v/>
      </c>
      <c r="T2066" s="155" t="str">
        <f ca="1">IF(B2066="","",IF(ISERROR(MATCH($J2066,SorP!$B$1:$B$6226,0)),"",INDIRECT("'SorP'!$A$"&amp;MATCH($S2066&amp;$J2066,SorP!C:C,0))))</f>
        <v/>
      </c>
      <c r="U2066" s="168"/>
      <c r="V2066" s="169" t="e">
        <f>IF(C2066="",NA(),MATCH($B2066&amp;$C2066,'Smelter Look-up'!$J:$J,0))</f>
        <v>#N/A</v>
      </c>
      <c r="X2066" s="170">
        <f t="shared" ca="1" si="120"/>
        <v>0</v>
      </c>
      <c r="AB2066" s="314" t="str">
        <f t="shared" si="122"/>
        <v/>
      </c>
    </row>
    <row r="2067" spans="1:28" s="170" customFormat="1" ht="20.25">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21"/>
        <v/>
      </c>
      <c r="T2067" s="155" t="str">
        <f ca="1">IF(B2067="","",IF(ISERROR(MATCH($J2067,SorP!$B$1:$B$6226,0)),"",INDIRECT("'SorP'!$A$"&amp;MATCH($S2067&amp;$J2067,SorP!C:C,0))))</f>
        <v/>
      </c>
      <c r="U2067" s="168"/>
      <c r="V2067" s="169" t="e">
        <f>IF(C2067="",NA(),MATCH($B2067&amp;$C2067,'Smelter Look-up'!$J:$J,0))</f>
        <v>#N/A</v>
      </c>
      <c r="X2067" s="170">
        <f t="shared" ca="1" si="120"/>
        <v>0</v>
      </c>
      <c r="AB2067" s="314" t="str">
        <f t="shared" si="122"/>
        <v/>
      </c>
    </row>
    <row r="2068" spans="1:28" s="170" customFormat="1" ht="20.25">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21"/>
        <v/>
      </c>
      <c r="T2068" s="155" t="str">
        <f ca="1">IF(B2068="","",IF(ISERROR(MATCH($J2068,SorP!$B$1:$B$6226,0)),"",INDIRECT("'SorP'!$A$"&amp;MATCH($S2068&amp;$J2068,SorP!C:C,0))))</f>
        <v/>
      </c>
      <c r="U2068" s="168"/>
      <c r="V2068" s="169" t="e">
        <f>IF(C2068="",NA(),MATCH($B2068&amp;$C2068,'Smelter Look-up'!$J:$J,0))</f>
        <v>#N/A</v>
      </c>
      <c r="X2068" s="170">
        <f t="shared" ca="1" si="120"/>
        <v>0</v>
      </c>
      <c r="AB2068" s="314" t="str">
        <f t="shared" si="122"/>
        <v/>
      </c>
    </row>
    <row r="2069" spans="1:28" s="170" customFormat="1" ht="20.25">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21"/>
        <v/>
      </c>
      <c r="T2069" s="155" t="str">
        <f ca="1">IF(B2069="","",IF(ISERROR(MATCH($J2069,SorP!$B$1:$B$6226,0)),"",INDIRECT("'SorP'!$A$"&amp;MATCH($S2069&amp;$J2069,SorP!C:C,0))))</f>
        <v/>
      </c>
      <c r="U2069" s="168"/>
      <c r="V2069" s="169" t="e">
        <f>IF(C2069="",NA(),MATCH($B2069&amp;$C2069,'Smelter Look-up'!$J:$J,0))</f>
        <v>#N/A</v>
      </c>
      <c r="X2069" s="170">
        <f t="shared" ca="1" si="120"/>
        <v>0</v>
      </c>
      <c r="AB2069" s="314" t="str">
        <f t="shared" si="122"/>
        <v/>
      </c>
    </row>
    <row r="2070" spans="1:28" s="170" customFormat="1" ht="20.25">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21"/>
        <v/>
      </c>
      <c r="T2070" s="155" t="str">
        <f ca="1">IF(B2070="","",IF(ISERROR(MATCH($J2070,SorP!$B$1:$B$6226,0)),"",INDIRECT("'SorP'!$A$"&amp;MATCH($S2070&amp;$J2070,SorP!C:C,0))))</f>
        <v/>
      </c>
      <c r="U2070" s="168"/>
      <c r="V2070" s="169" t="e">
        <f>IF(C2070="",NA(),MATCH($B2070&amp;$C2070,'Smelter Look-up'!$J:$J,0))</f>
        <v>#N/A</v>
      </c>
      <c r="X2070" s="170">
        <f t="shared" ca="1" si="120"/>
        <v>0</v>
      </c>
      <c r="AB2070" s="314" t="str">
        <f t="shared" si="122"/>
        <v/>
      </c>
    </row>
    <row r="2071" spans="1:28" s="170" customFormat="1" ht="20.25">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21"/>
        <v/>
      </c>
      <c r="T2071" s="155" t="str">
        <f ca="1">IF(B2071="","",IF(ISERROR(MATCH($J2071,SorP!$B$1:$B$6226,0)),"",INDIRECT("'SorP'!$A$"&amp;MATCH($S2071&amp;$J2071,SorP!C:C,0))))</f>
        <v/>
      </c>
      <c r="U2071" s="168"/>
      <c r="V2071" s="169" t="e">
        <f>IF(C2071="",NA(),MATCH($B2071&amp;$C2071,'Smelter Look-up'!$J:$J,0))</f>
        <v>#N/A</v>
      </c>
      <c r="X2071" s="170">
        <f t="shared" ca="1" si="120"/>
        <v>0</v>
      </c>
      <c r="AB2071" s="314" t="str">
        <f t="shared" si="122"/>
        <v/>
      </c>
    </row>
    <row r="2072" spans="1:28" s="170" customFormat="1" ht="20.25">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21"/>
        <v/>
      </c>
      <c r="T2072" s="155" t="str">
        <f ca="1">IF(B2072="","",IF(ISERROR(MATCH($J2072,SorP!$B$1:$B$6226,0)),"",INDIRECT("'SorP'!$A$"&amp;MATCH($S2072&amp;$J2072,SorP!C:C,0))))</f>
        <v/>
      </c>
      <c r="U2072" s="168"/>
      <c r="V2072" s="169" t="e">
        <f>IF(C2072="",NA(),MATCH($B2072&amp;$C2072,'Smelter Look-up'!$J:$J,0))</f>
        <v>#N/A</v>
      </c>
      <c r="X2072" s="170">
        <f t="shared" ca="1" si="120"/>
        <v>0</v>
      </c>
      <c r="AB2072" s="314" t="str">
        <f t="shared" si="122"/>
        <v/>
      </c>
    </row>
    <row r="2073" spans="1:28" s="170" customFormat="1" ht="20.25">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21"/>
        <v/>
      </c>
      <c r="T2073" s="155" t="str">
        <f ca="1">IF(B2073="","",IF(ISERROR(MATCH($J2073,SorP!$B$1:$B$6226,0)),"",INDIRECT("'SorP'!$A$"&amp;MATCH($S2073&amp;$J2073,SorP!C:C,0))))</f>
        <v/>
      </c>
      <c r="U2073" s="168"/>
      <c r="V2073" s="169" t="e">
        <f>IF(C2073="",NA(),MATCH($B2073&amp;$C2073,'Smelter Look-up'!$J:$J,0))</f>
        <v>#N/A</v>
      </c>
      <c r="X2073" s="170">
        <f t="shared" ca="1" si="120"/>
        <v>0</v>
      </c>
      <c r="AB2073" s="314" t="str">
        <f t="shared" si="122"/>
        <v/>
      </c>
    </row>
    <row r="2074" spans="1:28" s="170" customFormat="1" ht="20.25">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21"/>
        <v/>
      </c>
      <c r="T2074" s="155" t="str">
        <f ca="1">IF(B2074="","",IF(ISERROR(MATCH($J2074,SorP!$B$1:$B$6226,0)),"",INDIRECT("'SorP'!$A$"&amp;MATCH($S2074&amp;$J2074,SorP!C:C,0))))</f>
        <v/>
      </c>
      <c r="U2074" s="168"/>
      <c r="V2074" s="169" t="e">
        <f>IF(C2074="",NA(),MATCH($B2074&amp;$C2074,'Smelter Look-up'!$J:$J,0))</f>
        <v>#N/A</v>
      </c>
      <c r="X2074" s="170">
        <f t="shared" ca="1" si="120"/>
        <v>0</v>
      </c>
      <c r="AB2074" s="314" t="str">
        <f t="shared" si="122"/>
        <v/>
      </c>
    </row>
    <row r="2075" spans="1:28" s="170" customFormat="1" ht="20.25">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21"/>
        <v/>
      </c>
      <c r="T2075" s="155" t="str">
        <f ca="1">IF(B2075="","",IF(ISERROR(MATCH($J2075,SorP!$B$1:$B$6226,0)),"",INDIRECT("'SorP'!$A$"&amp;MATCH($S2075&amp;$J2075,SorP!C:C,0))))</f>
        <v/>
      </c>
      <c r="U2075" s="168"/>
      <c r="V2075" s="169" t="e">
        <f>IF(C2075="",NA(),MATCH($B2075&amp;$C2075,'Smelter Look-up'!$J:$J,0))</f>
        <v>#N/A</v>
      </c>
      <c r="X2075" s="170">
        <f t="shared" ca="1" si="120"/>
        <v>0</v>
      </c>
      <c r="AB2075" s="314" t="str">
        <f t="shared" si="122"/>
        <v/>
      </c>
    </row>
    <row r="2076" spans="1:28" s="170" customFormat="1" ht="20.25">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21"/>
        <v/>
      </c>
      <c r="T2076" s="155" t="str">
        <f ca="1">IF(B2076="","",IF(ISERROR(MATCH($J2076,SorP!$B$1:$B$6226,0)),"",INDIRECT("'SorP'!$A$"&amp;MATCH($S2076&amp;$J2076,SorP!C:C,0))))</f>
        <v/>
      </c>
      <c r="U2076" s="168"/>
      <c r="V2076" s="169" t="e">
        <f>IF(C2076="",NA(),MATCH($B2076&amp;$C2076,'Smelter Look-up'!$J:$J,0))</f>
        <v>#N/A</v>
      </c>
      <c r="X2076" s="170">
        <f t="shared" ca="1" si="120"/>
        <v>0</v>
      </c>
      <c r="AB2076" s="314" t="str">
        <f t="shared" si="122"/>
        <v/>
      </c>
    </row>
    <row r="2077" spans="1:28" s="170" customFormat="1" ht="20.25">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21"/>
        <v/>
      </c>
      <c r="T2077" s="155" t="str">
        <f ca="1">IF(B2077="","",IF(ISERROR(MATCH($J2077,SorP!$B$1:$B$6226,0)),"",INDIRECT("'SorP'!$A$"&amp;MATCH($S2077&amp;$J2077,SorP!C:C,0))))</f>
        <v/>
      </c>
      <c r="U2077" s="168"/>
      <c r="V2077" s="169" t="e">
        <f>IF(C2077="",NA(),MATCH($B2077&amp;$C2077,'Smelter Look-up'!$J:$J,0))</f>
        <v>#N/A</v>
      </c>
      <c r="X2077" s="170">
        <f t="shared" ca="1" si="120"/>
        <v>0</v>
      </c>
      <c r="AB2077" s="314" t="str">
        <f t="shared" si="122"/>
        <v/>
      </c>
    </row>
    <row r="2078" spans="1:28" s="170" customFormat="1" ht="20.25">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21"/>
        <v/>
      </c>
      <c r="T2078" s="155" t="str">
        <f ca="1">IF(B2078="","",IF(ISERROR(MATCH($J2078,SorP!$B$1:$B$6226,0)),"",INDIRECT("'SorP'!$A$"&amp;MATCH($S2078&amp;$J2078,SorP!C:C,0))))</f>
        <v/>
      </c>
      <c r="U2078" s="168"/>
      <c r="V2078" s="169" t="e">
        <f>IF(C2078="",NA(),MATCH($B2078&amp;$C2078,'Smelter Look-up'!$J:$J,0))</f>
        <v>#N/A</v>
      </c>
      <c r="X2078" s="170">
        <f t="shared" ca="1" si="120"/>
        <v>0</v>
      </c>
      <c r="AB2078" s="314" t="str">
        <f t="shared" si="122"/>
        <v/>
      </c>
    </row>
    <row r="2079" spans="1:28" s="170" customFormat="1" ht="20.25">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21"/>
        <v/>
      </c>
      <c r="T2079" s="155" t="str">
        <f ca="1">IF(B2079="","",IF(ISERROR(MATCH($J2079,SorP!$B$1:$B$6226,0)),"",INDIRECT("'SorP'!$A$"&amp;MATCH($S2079&amp;$J2079,SorP!C:C,0))))</f>
        <v/>
      </c>
      <c r="U2079" s="168"/>
      <c r="V2079" s="169" t="e">
        <f>IF(C2079="",NA(),MATCH($B2079&amp;$C2079,'Smelter Look-up'!$J:$J,0))</f>
        <v>#N/A</v>
      </c>
      <c r="X2079" s="170">
        <f t="shared" ca="1" si="120"/>
        <v>0</v>
      </c>
      <c r="AB2079" s="314" t="str">
        <f t="shared" si="122"/>
        <v/>
      </c>
    </row>
    <row r="2080" spans="1:28" s="170" customFormat="1" ht="20.25">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21"/>
        <v/>
      </c>
      <c r="T2080" s="155" t="str">
        <f ca="1">IF(B2080="","",IF(ISERROR(MATCH($J2080,SorP!$B$1:$B$6226,0)),"",INDIRECT("'SorP'!$A$"&amp;MATCH($S2080&amp;$J2080,SorP!C:C,0))))</f>
        <v/>
      </c>
      <c r="U2080" s="168"/>
      <c r="V2080" s="169" t="e">
        <f>IF(C2080="",NA(),MATCH($B2080&amp;$C2080,'Smelter Look-up'!$J:$J,0))</f>
        <v>#N/A</v>
      </c>
      <c r="X2080" s="170">
        <f t="shared" ca="1" si="120"/>
        <v>0</v>
      </c>
      <c r="AB2080" s="314" t="str">
        <f t="shared" si="122"/>
        <v/>
      </c>
    </row>
    <row r="2081" spans="1:28" s="170" customFormat="1" ht="20.25">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21"/>
        <v/>
      </c>
      <c r="T2081" s="155" t="str">
        <f ca="1">IF(B2081="","",IF(ISERROR(MATCH($J2081,SorP!$B$1:$B$6226,0)),"",INDIRECT("'SorP'!$A$"&amp;MATCH($S2081&amp;$J2081,SorP!C:C,0))))</f>
        <v/>
      </c>
      <c r="U2081" s="168"/>
      <c r="V2081" s="169" t="e">
        <f>IF(C2081="",NA(),MATCH($B2081&amp;$C2081,'Smelter Look-up'!$J:$J,0))</f>
        <v>#N/A</v>
      </c>
      <c r="X2081" s="170">
        <f t="shared" ca="1" si="120"/>
        <v>0</v>
      </c>
      <c r="AB2081" s="314" t="str">
        <f t="shared" si="122"/>
        <v/>
      </c>
    </row>
    <row r="2082" spans="1:28" s="170" customFormat="1" ht="20.25">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21"/>
        <v/>
      </c>
      <c r="T2082" s="155" t="str">
        <f ca="1">IF(B2082="","",IF(ISERROR(MATCH($J2082,SorP!$B$1:$B$6226,0)),"",INDIRECT("'SorP'!$A$"&amp;MATCH($S2082&amp;$J2082,SorP!C:C,0))))</f>
        <v/>
      </c>
      <c r="U2082" s="168"/>
      <c r="V2082" s="169" t="e">
        <f>IF(C2082="",NA(),MATCH($B2082&amp;$C2082,'Smelter Look-up'!$J:$J,0))</f>
        <v>#N/A</v>
      </c>
      <c r="X2082" s="170">
        <f t="shared" ca="1" si="120"/>
        <v>0</v>
      </c>
      <c r="AB2082" s="314" t="str">
        <f t="shared" si="122"/>
        <v/>
      </c>
    </row>
    <row r="2083" spans="1:28" s="170" customFormat="1" ht="20.25">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21"/>
        <v/>
      </c>
      <c r="T2083" s="155" t="str">
        <f ca="1">IF(B2083="","",IF(ISERROR(MATCH($J2083,SorP!$B$1:$B$6226,0)),"",INDIRECT("'SorP'!$A$"&amp;MATCH($S2083&amp;$J2083,SorP!C:C,0))))</f>
        <v/>
      </c>
      <c r="U2083" s="168"/>
      <c r="V2083" s="169" t="e">
        <f>IF(C2083="",NA(),MATCH($B2083&amp;$C2083,'Smelter Look-up'!$J:$J,0))</f>
        <v>#N/A</v>
      </c>
      <c r="X2083" s="170">
        <f t="shared" ca="1" si="120"/>
        <v>0</v>
      </c>
      <c r="AB2083" s="314" t="str">
        <f t="shared" si="122"/>
        <v/>
      </c>
    </row>
    <row r="2084" spans="1:28" s="170" customFormat="1" ht="20.25">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21"/>
        <v/>
      </c>
      <c r="T2084" s="155" t="str">
        <f ca="1">IF(B2084="","",IF(ISERROR(MATCH($J2084,SorP!$B$1:$B$6226,0)),"",INDIRECT("'SorP'!$A$"&amp;MATCH($S2084&amp;$J2084,SorP!C:C,0))))</f>
        <v/>
      </c>
      <c r="U2084" s="168"/>
      <c r="V2084" s="169" t="e">
        <f>IF(C2084="",NA(),MATCH($B2084&amp;$C2084,'Smelter Look-up'!$J:$J,0))</f>
        <v>#N/A</v>
      </c>
      <c r="X2084" s="170">
        <f t="shared" ca="1" si="120"/>
        <v>0</v>
      </c>
      <c r="AB2084" s="314" t="str">
        <f t="shared" si="122"/>
        <v/>
      </c>
    </row>
    <row r="2085" spans="1:28" s="170" customFormat="1" ht="20.25">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21"/>
        <v/>
      </c>
      <c r="T2085" s="155" t="str">
        <f ca="1">IF(B2085="","",IF(ISERROR(MATCH($J2085,SorP!$B$1:$B$6226,0)),"",INDIRECT("'SorP'!$A$"&amp;MATCH($S2085&amp;$J2085,SorP!C:C,0))))</f>
        <v/>
      </c>
      <c r="U2085" s="168"/>
      <c r="V2085" s="169" t="e">
        <f>IF(C2085="",NA(),MATCH($B2085&amp;$C2085,'Smelter Look-up'!$J:$J,0))</f>
        <v>#N/A</v>
      </c>
      <c r="X2085" s="170">
        <f t="shared" ca="1" si="120"/>
        <v>0</v>
      </c>
      <c r="AB2085" s="314" t="str">
        <f t="shared" si="122"/>
        <v/>
      </c>
    </row>
    <row r="2086" spans="1:28" s="170" customFormat="1" ht="20.25">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21"/>
        <v/>
      </c>
      <c r="T2086" s="155" t="str">
        <f ca="1">IF(B2086="","",IF(ISERROR(MATCH($J2086,SorP!$B$1:$B$6226,0)),"",INDIRECT("'SorP'!$A$"&amp;MATCH($S2086&amp;$J2086,SorP!C:C,0))))</f>
        <v/>
      </c>
      <c r="U2086" s="168"/>
      <c r="V2086" s="169" t="e">
        <f>IF(C2086="",NA(),MATCH($B2086&amp;$C2086,'Smelter Look-up'!$J:$J,0))</f>
        <v>#N/A</v>
      </c>
      <c r="X2086" s="170">
        <f t="shared" ca="1" si="120"/>
        <v>0</v>
      </c>
      <c r="AB2086" s="314" t="str">
        <f t="shared" si="122"/>
        <v/>
      </c>
    </row>
    <row r="2087" spans="1:28" s="170" customFormat="1" ht="20.25">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21"/>
        <v/>
      </c>
      <c r="T2087" s="155" t="str">
        <f ca="1">IF(B2087="","",IF(ISERROR(MATCH($J2087,SorP!$B$1:$B$6226,0)),"",INDIRECT("'SorP'!$A$"&amp;MATCH($S2087&amp;$J2087,SorP!C:C,0))))</f>
        <v/>
      </c>
      <c r="U2087" s="168"/>
      <c r="V2087" s="169" t="e">
        <f>IF(C2087="",NA(),MATCH($B2087&amp;$C2087,'Smelter Look-up'!$J:$J,0))</f>
        <v>#N/A</v>
      </c>
      <c r="X2087" s="170">
        <f t="shared" ca="1" si="120"/>
        <v>0</v>
      </c>
      <c r="AB2087" s="314" t="str">
        <f t="shared" si="122"/>
        <v/>
      </c>
    </row>
    <row r="2088" spans="1:28" s="170" customFormat="1" ht="20.25">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21"/>
        <v/>
      </c>
      <c r="T2088" s="155" t="str">
        <f ca="1">IF(B2088="","",IF(ISERROR(MATCH($J2088,SorP!$B$1:$B$6226,0)),"",INDIRECT("'SorP'!$A$"&amp;MATCH($S2088&amp;$J2088,SorP!C:C,0))))</f>
        <v/>
      </c>
      <c r="U2088" s="168"/>
      <c r="V2088" s="169" t="e">
        <f>IF(C2088="",NA(),MATCH($B2088&amp;$C2088,'Smelter Look-up'!$J:$J,0))</f>
        <v>#N/A</v>
      </c>
      <c r="X2088" s="170">
        <f t="shared" ca="1" si="120"/>
        <v>0</v>
      </c>
      <c r="AB2088" s="314" t="str">
        <f t="shared" si="122"/>
        <v/>
      </c>
    </row>
    <row r="2089" spans="1:28" s="170" customFormat="1" ht="20.25">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21"/>
        <v/>
      </c>
      <c r="T2089" s="155" t="str">
        <f ca="1">IF(B2089="","",IF(ISERROR(MATCH($J2089,SorP!$B$1:$B$6226,0)),"",INDIRECT("'SorP'!$A$"&amp;MATCH($S2089&amp;$J2089,SorP!C:C,0))))</f>
        <v/>
      </c>
      <c r="U2089" s="168"/>
      <c r="V2089" s="169" t="e">
        <f>IF(C2089="",NA(),MATCH($B2089&amp;$C2089,'Smelter Look-up'!$J:$J,0))</f>
        <v>#N/A</v>
      </c>
      <c r="X2089" s="170">
        <f t="shared" ca="1" si="120"/>
        <v>0</v>
      </c>
      <c r="AB2089" s="314" t="str">
        <f t="shared" si="122"/>
        <v/>
      </c>
    </row>
    <row r="2090" spans="1:28" s="170" customFormat="1" ht="20.25">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21"/>
        <v/>
      </c>
      <c r="T2090" s="155" t="str">
        <f ca="1">IF(B2090="","",IF(ISERROR(MATCH($J2090,SorP!$B$1:$B$6226,0)),"",INDIRECT("'SorP'!$A$"&amp;MATCH($S2090&amp;$J2090,SorP!C:C,0))))</f>
        <v/>
      </c>
      <c r="U2090" s="168"/>
      <c r="V2090" s="169" t="e">
        <f>IF(C2090="",NA(),MATCH($B2090&amp;$C2090,'Smelter Look-up'!$J:$J,0))</f>
        <v>#N/A</v>
      </c>
      <c r="X2090" s="170">
        <f t="shared" ca="1" si="120"/>
        <v>0</v>
      </c>
      <c r="AB2090" s="314" t="str">
        <f t="shared" si="122"/>
        <v/>
      </c>
    </row>
    <row r="2091" spans="1:28" s="170" customFormat="1" ht="20.25">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21"/>
        <v/>
      </c>
      <c r="T2091" s="155" t="str">
        <f ca="1">IF(B2091="","",IF(ISERROR(MATCH($J2091,SorP!$B$1:$B$6226,0)),"",INDIRECT("'SorP'!$A$"&amp;MATCH($S2091&amp;$J2091,SorP!C:C,0))))</f>
        <v/>
      </c>
      <c r="U2091" s="168"/>
      <c r="V2091" s="169" t="e">
        <f>IF(C2091="",NA(),MATCH($B2091&amp;$C2091,'Smelter Look-up'!$J:$J,0))</f>
        <v>#N/A</v>
      </c>
      <c r="X2091" s="170">
        <f t="shared" ca="1" si="120"/>
        <v>0</v>
      </c>
      <c r="AB2091" s="314" t="str">
        <f t="shared" si="122"/>
        <v/>
      </c>
    </row>
    <row r="2092" spans="1:28" s="170" customFormat="1" ht="20.25">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21"/>
        <v/>
      </c>
      <c r="T2092" s="155" t="str">
        <f ca="1">IF(B2092="","",IF(ISERROR(MATCH($J2092,SorP!$B$1:$B$6226,0)),"",INDIRECT("'SorP'!$A$"&amp;MATCH($S2092&amp;$J2092,SorP!C:C,0))))</f>
        <v/>
      </c>
      <c r="U2092" s="168"/>
      <c r="V2092" s="169" t="e">
        <f>IF(C2092="",NA(),MATCH($B2092&amp;$C2092,'Smelter Look-up'!$J:$J,0))</f>
        <v>#N/A</v>
      </c>
      <c r="X2092" s="170">
        <f t="shared" ca="1" si="120"/>
        <v>0</v>
      </c>
      <c r="AB2092" s="314" t="str">
        <f t="shared" si="122"/>
        <v/>
      </c>
    </row>
    <row r="2093" spans="1:28" s="170" customFormat="1" ht="20.25">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21"/>
        <v/>
      </c>
      <c r="T2093" s="155" t="str">
        <f ca="1">IF(B2093="","",IF(ISERROR(MATCH($J2093,SorP!$B$1:$B$6226,0)),"",INDIRECT("'SorP'!$A$"&amp;MATCH($S2093&amp;$J2093,SorP!C:C,0))))</f>
        <v/>
      </c>
      <c r="U2093" s="168"/>
      <c r="V2093" s="169" t="e">
        <f>IF(C2093="",NA(),MATCH($B2093&amp;$C2093,'Smelter Look-up'!$J:$J,0))</f>
        <v>#N/A</v>
      </c>
      <c r="X2093" s="170">
        <f t="shared" ca="1" si="120"/>
        <v>0</v>
      </c>
      <c r="AB2093" s="314" t="str">
        <f t="shared" si="122"/>
        <v/>
      </c>
    </row>
    <row r="2094" spans="1:28" s="170" customFormat="1" ht="20.25">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21"/>
        <v/>
      </c>
      <c r="T2094" s="155" t="str">
        <f ca="1">IF(B2094="","",IF(ISERROR(MATCH($J2094,SorP!$B$1:$B$6226,0)),"",INDIRECT("'SorP'!$A$"&amp;MATCH($S2094&amp;$J2094,SorP!C:C,0))))</f>
        <v/>
      </c>
      <c r="U2094" s="168"/>
      <c r="V2094" s="169" t="e">
        <f>IF(C2094="",NA(),MATCH($B2094&amp;$C2094,'Smelter Look-up'!$J:$J,0))</f>
        <v>#N/A</v>
      </c>
      <c r="X2094" s="170">
        <f t="shared" ca="1" si="120"/>
        <v>0</v>
      </c>
      <c r="AB2094" s="314" t="str">
        <f t="shared" si="122"/>
        <v/>
      </c>
    </row>
    <row r="2095" spans="1:28" s="170" customFormat="1" ht="20.25">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21"/>
        <v/>
      </c>
      <c r="T2095" s="155" t="str">
        <f ca="1">IF(B2095="","",IF(ISERROR(MATCH($J2095,SorP!$B$1:$B$6226,0)),"",INDIRECT("'SorP'!$A$"&amp;MATCH($S2095&amp;$J2095,SorP!C:C,0))))</f>
        <v/>
      </c>
      <c r="U2095" s="168"/>
      <c r="V2095" s="169" t="e">
        <f>IF(C2095="",NA(),MATCH($B2095&amp;$C2095,'Smelter Look-up'!$J:$J,0))</f>
        <v>#N/A</v>
      </c>
      <c r="X2095" s="170">
        <f t="shared" ca="1" si="120"/>
        <v>0</v>
      </c>
      <c r="AB2095" s="314" t="str">
        <f t="shared" si="122"/>
        <v/>
      </c>
    </row>
    <row r="2096" spans="1:28" s="170" customFormat="1" ht="20.25">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21"/>
        <v/>
      </c>
      <c r="T2096" s="155" t="str">
        <f ca="1">IF(B2096="","",IF(ISERROR(MATCH($J2096,SorP!$B$1:$B$6226,0)),"",INDIRECT("'SorP'!$A$"&amp;MATCH($S2096&amp;$J2096,SorP!C:C,0))))</f>
        <v/>
      </c>
      <c r="U2096" s="168"/>
      <c r="V2096" s="169" t="e">
        <f>IF(C2096="",NA(),MATCH($B2096&amp;$C2096,'Smelter Look-up'!$J:$J,0))</f>
        <v>#N/A</v>
      </c>
      <c r="X2096" s="170">
        <f t="shared" ca="1" si="120"/>
        <v>0</v>
      </c>
      <c r="AB2096" s="314" t="str">
        <f t="shared" si="122"/>
        <v/>
      </c>
    </row>
    <row r="2097" spans="1:28" s="170" customFormat="1" ht="20.25">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21"/>
        <v/>
      </c>
      <c r="T2097" s="155" t="str">
        <f ca="1">IF(B2097="","",IF(ISERROR(MATCH($J2097,SorP!$B$1:$B$6226,0)),"",INDIRECT("'SorP'!$A$"&amp;MATCH($S2097&amp;$J2097,SorP!C:C,0))))</f>
        <v/>
      </c>
      <c r="U2097" s="168"/>
      <c r="V2097" s="169" t="e">
        <f>IF(C2097="",NA(),MATCH($B2097&amp;$C2097,'Smelter Look-up'!$J:$J,0))</f>
        <v>#N/A</v>
      </c>
      <c r="X2097" s="170">
        <f t="shared" ca="1" si="120"/>
        <v>0</v>
      </c>
      <c r="AB2097" s="314" t="str">
        <f t="shared" si="122"/>
        <v/>
      </c>
    </row>
    <row r="2098" spans="1:28" s="170" customFormat="1" ht="20.25">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21"/>
        <v/>
      </c>
      <c r="T2098" s="155" t="str">
        <f ca="1">IF(B2098="","",IF(ISERROR(MATCH($J2098,SorP!$B$1:$B$6226,0)),"",INDIRECT("'SorP'!$A$"&amp;MATCH($S2098&amp;$J2098,SorP!C:C,0))))</f>
        <v/>
      </c>
      <c r="U2098" s="168"/>
      <c r="V2098" s="169" t="e">
        <f>IF(C2098="",NA(),MATCH($B2098&amp;$C2098,'Smelter Look-up'!$J:$J,0))</f>
        <v>#N/A</v>
      </c>
      <c r="X2098" s="170">
        <f t="shared" ca="1" si="120"/>
        <v>0</v>
      </c>
      <c r="AB2098" s="314" t="str">
        <f t="shared" si="122"/>
        <v/>
      </c>
    </row>
    <row r="2099" spans="1:28" s="170" customFormat="1" ht="20.25">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21"/>
        <v/>
      </c>
      <c r="T2099" s="155" t="str">
        <f ca="1">IF(B2099="","",IF(ISERROR(MATCH($J2099,SorP!$B$1:$B$6226,0)),"",INDIRECT("'SorP'!$A$"&amp;MATCH($S2099&amp;$J2099,SorP!C:C,0))))</f>
        <v/>
      </c>
      <c r="U2099" s="168"/>
      <c r="V2099" s="169" t="e">
        <f>IF(C2099="",NA(),MATCH($B2099&amp;$C2099,'Smelter Look-up'!$J:$J,0))</f>
        <v>#N/A</v>
      </c>
      <c r="X2099" s="170">
        <f t="shared" ca="1" si="120"/>
        <v>0</v>
      </c>
      <c r="AB2099" s="314" t="str">
        <f t="shared" si="122"/>
        <v/>
      </c>
    </row>
    <row r="2100" spans="1:28" s="170" customFormat="1" ht="20.25">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21"/>
        <v/>
      </c>
      <c r="T2100" s="155" t="str">
        <f ca="1">IF(B2100="","",IF(ISERROR(MATCH($J2100,SorP!$B$1:$B$6226,0)),"",INDIRECT("'SorP'!$A$"&amp;MATCH($S2100&amp;$J2100,SorP!C:C,0))))</f>
        <v/>
      </c>
      <c r="U2100" s="168"/>
      <c r="V2100" s="169" t="e">
        <f>IF(C2100="",NA(),MATCH($B2100&amp;$C2100,'Smelter Look-up'!$J:$J,0))</f>
        <v>#N/A</v>
      </c>
      <c r="X2100" s="170">
        <f t="shared" ca="1" si="120"/>
        <v>0</v>
      </c>
      <c r="AB2100" s="314" t="str">
        <f t="shared" si="122"/>
        <v/>
      </c>
    </row>
    <row r="2101" spans="1:28" s="170" customFormat="1" ht="20.25">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21"/>
        <v/>
      </c>
      <c r="T2101" s="155" t="str">
        <f ca="1">IF(B2101="","",IF(ISERROR(MATCH($J2101,SorP!$B$1:$B$6226,0)),"",INDIRECT("'SorP'!$A$"&amp;MATCH($S2101&amp;$J2101,SorP!C:C,0))))</f>
        <v/>
      </c>
      <c r="U2101" s="168"/>
      <c r="V2101" s="169" t="e">
        <f>IF(C2101="",NA(),MATCH($B2101&amp;$C2101,'Smelter Look-up'!$J:$J,0))</f>
        <v>#N/A</v>
      </c>
      <c r="X2101" s="170">
        <f t="shared" ca="1" si="120"/>
        <v>0</v>
      </c>
      <c r="AB2101" s="314" t="str">
        <f t="shared" si="122"/>
        <v/>
      </c>
    </row>
    <row r="2102" spans="1:28" s="170" customFormat="1" ht="20.25">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21"/>
        <v/>
      </c>
      <c r="T2102" s="155" t="str">
        <f ca="1">IF(B2102="","",IF(ISERROR(MATCH($J2102,SorP!$B$1:$B$6226,0)),"",INDIRECT("'SorP'!$A$"&amp;MATCH($S2102&amp;$J2102,SorP!C:C,0))))</f>
        <v/>
      </c>
      <c r="U2102" s="168"/>
      <c r="V2102" s="169" t="e">
        <f>IF(C2102="",NA(),MATCH($B2102&amp;$C2102,'Smelter Look-up'!$J:$J,0))</f>
        <v>#N/A</v>
      </c>
      <c r="X2102" s="170">
        <f t="shared" ca="1" si="120"/>
        <v>0</v>
      </c>
      <c r="AB2102" s="314" t="str">
        <f t="shared" si="122"/>
        <v/>
      </c>
    </row>
    <row r="2103" spans="1:28" s="170" customFormat="1" ht="20.25">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21"/>
        <v/>
      </c>
      <c r="T2103" s="155" t="str">
        <f ca="1">IF(B2103="","",IF(ISERROR(MATCH($J2103,SorP!$B$1:$B$6226,0)),"",INDIRECT("'SorP'!$A$"&amp;MATCH($S2103&amp;$J2103,SorP!C:C,0))))</f>
        <v/>
      </c>
      <c r="U2103" s="168"/>
      <c r="V2103" s="169" t="e">
        <f>IF(C2103="",NA(),MATCH($B2103&amp;$C2103,'Smelter Look-up'!$J:$J,0))</f>
        <v>#N/A</v>
      </c>
      <c r="X2103" s="170">
        <f t="shared" ca="1" si="120"/>
        <v>0</v>
      </c>
      <c r="AB2103" s="314" t="str">
        <f t="shared" si="122"/>
        <v/>
      </c>
    </row>
    <row r="2104" spans="1:28" s="170" customFormat="1" ht="20.25">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21"/>
        <v/>
      </c>
      <c r="T2104" s="155" t="str">
        <f ca="1">IF(B2104="","",IF(ISERROR(MATCH($J2104,SorP!$B$1:$B$6226,0)),"",INDIRECT("'SorP'!$A$"&amp;MATCH($S2104&amp;$J2104,SorP!C:C,0))))</f>
        <v/>
      </c>
      <c r="U2104" s="168"/>
      <c r="V2104" s="169" t="e">
        <f>IF(C2104="",NA(),MATCH($B2104&amp;$C2104,'Smelter Look-up'!$J:$J,0))</f>
        <v>#N/A</v>
      </c>
      <c r="X2104" s="170">
        <f t="shared" ca="1" si="120"/>
        <v>0</v>
      </c>
      <c r="AB2104" s="314" t="str">
        <f t="shared" si="122"/>
        <v/>
      </c>
    </row>
    <row r="2105" spans="1:28" s="170" customFormat="1" ht="20.25">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21"/>
        <v/>
      </c>
      <c r="T2105" s="155" t="str">
        <f ca="1">IF(B2105="","",IF(ISERROR(MATCH($J2105,SorP!$B$1:$B$6226,0)),"",INDIRECT("'SorP'!$A$"&amp;MATCH($S2105&amp;$J2105,SorP!C:C,0))))</f>
        <v/>
      </c>
      <c r="U2105" s="168"/>
      <c r="V2105" s="169" t="e">
        <f>IF(C2105="",NA(),MATCH($B2105&amp;$C2105,'Smelter Look-up'!$J:$J,0))</f>
        <v>#N/A</v>
      </c>
      <c r="X2105" s="170">
        <f t="shared" ca="1" si="120"/>
        <v>0</v>
      </c>
      <c r="AB2105" s="314" t="str">
        <f t="shared" si="122"/>
        <v/>
      </c>
    </row>
    <row r="2106" spans="1:28" s="170" customFormat="1" ht="20.25">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21"/>
        <v/>
      </c>
      <c r="T2106" s="155" t="str">
        <f ca="1">IF(B2106="","",IF(ISERROR(MATCH($J2106,SorP!$B$1:$B$6226,0)),"",INDIRECT("'SorP'!$A$"&amp;MATCH($S2106&amp;$J2106,SorP!C:C,0))))</f>
        <v/>
      </c>
      <c r="U2106" s="168"/>
      <c r="V2106" s="169" t="e">
        <f>IF(C2106="",NA(),MATCH($B2106&amp;$C2106,'Smelter Look-up'!$J:$J,0))</f>
        <v>#N/A</v>
      </c>
      <c r="X2106" s="170">
        <f t="shared" ca="1" si="120"/>
        <v>0</v>
      </c>
      <c r="AB2106" s="314" t="str">
        <f t="shared" si="122"/>
        <v/>
      </c>
    </row>
    <row r="2107" spans="1:28" s="170" customFormat="1" ht="20.25">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21"/>
        <v/>
      </c>
      <c r="T2107" s="155" t="str">
        <f ca="1">IF(B2107="","",IF(ISERROR(MATCH($J2107,SorP!$B$1:$B$6226,0)),"",INDIRECT("'SorP'!$A$"&amp;MATCH($S2107&amp;$J2107,SorP!C:C,0))))</f>
        <v/>
      </c>
      <c r="U2107" s="168"/>
      <c r="V2107" s="169" t="e">
        <f>IF(C2107="",NA(),MATCH($B2107&amp;$C2107,'Smelter Look-up'!$J:$J,0))</f>
        <v>#N/A</v>
      </c>
      <c r="X2107" s="170">
        <f t="shared" ref="X2107:X2170" ca="1" si="123">IF(AND(C2107="Smelter not listed",OR(LEN(D2107)=0,LEN(E2107)=0)),1,0)</f>
        <v>0</v>
      </c>
      <c r="AB2107" s="314" t="str">
        <f t="shared" si="122"/>
        <v/>
      </c>
    </row>
    <row r="2108" spans="1:28" s="170" customFormat="1" ht="20.25">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ref="S2108:S2171" ca="1" si="124">IF(B2108="","",IF(ISERROR(MATCH($E2108,CL,0)),"Unknown",INDIRECT("'C'!$A$"&amp;MATCH($E2108,CL,0)+1)))</f>
        <v/>
      </c>
      <c r="T2108" s="155" t="str">
        <f ca="1">IF(B2108="","",IF(ISERROR(MATCH($J2108,SorP!$B$1:$B$6226,0)),"",INDIRECT("'SorP'!$A$"&amp;MATCH($S2108&amp;$J2108,SorP!C:C,0))))</f>
        <v/>
      </c>
      <c r="U2108" s="168"/>
      <c r="V2108" s="169" t="e">
        <f>IF(C2108="",NA(),MATCH($B2108&amp;$C2108,'Smelter Look-up'!$J:$J,0))</f>
        <v>#N/A</v>
      </c>
      <c r="X2108" s="170">
        <f t="shared" ca="1" si="123"/>
        <v>0</v>
      </c>
      <c r="AB2108" s="314" t="str">
        <f t="shared" si="122"/>
        <v/>
      </c>
    </row>
    <row r="2109" spans="1:28" s="170" customFormat="1" ht="20.25">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24"/>
        <v/>
      </c>
      <c r="T2109" s="155" t="str">
        <f ca="1">IF(B2109="","",IF(ISERROR(MATCH($J2109,SorP!$B$1:$B$6226,0)),"",INDIRECT("'SorP'!$A$"&amp;MATCH($S2109&amp;$J2109,SorP!C:C,0))))</f>
        <v/>
      </c>
      <c r="U2109" s="168"/>
      <c r="V2109" s="169" t="e">
        <f>IF(C2109="",NA(),MATCH($B2109&amp;$C2109,'Smelter Look-up'!$J:$J,0))</f>
        <v>#N/A</v>
      </c>
      <c r="X2109" s="170">
        <f t="shared" ca="1" si="123"/>
        <v>0</v>
      </c>
      <c r="AB2109" s="314" t="str">
        <f t="shared" si="122"/>
        <v/>
      </c>
    </row>
    <row r="2110" spans="1:28" s="170" customFormat="1" ht="20.25">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24"/>
        <v/>
      </c>
      <c r="T2110" s="155" t="str">
        <f ca="1">IF(B2110="","",IF(ISERROR(MATCH($J2110,SorP!$B$1:$B$6226,0)),"",INDIRECT("'SorP'!$A$"&amp;MATCH($S2110&amp;$J2110,SorP!C:C,0))))</f>
        <v/>
      </c>
      <c r="U2110" s="168"/>
      <c r="V2110" s="169" t="e">
        <f>IF(C2110="",NA(),MATCH($B2110&amp;$C2110,'Smelter Look-up'!$J:$J,0))</f>
        <v>#N/A</v>
      </c>
      <c r="X2110" s="170">
        <f t="shared" ca="1" si="123"/>
        <v>0</v>
      </c>
      <c r="AB2110" s="314" t="str">
        <f t="shared" si="122"/>
        <v/>
      </c>
    </row>
    <row r="2111" spans="1:28" s="170" customFormat="1" ht="20.25">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24"/>
        <v/>
      </c>
      <c r="T2111" s="155" t="str">
        <f ca="1">IF(B2111="","",IF(ISERROR(MATCH($J2111,SorP!$B$1:$B$6226,0)),"",INDIRECT("'SorP'!$A$"&amp;MATCH($S2111&amp;$J2111,SorP!C:C,0))))</f>
        <v/>
      </c>
      <c r="U2111" s="168"/>
      <c r="V2111" s="169" t="e">
        <f>IF(C2111="",NA(),MATCH($B2111&amp;$C2111,'Smelter Look-up'!$J:$J,0))</f>
        <v>#N/A</v>
      </c>
      <c r="X2111" s="170">
        <f t="shared" ca="1" si="123"/>
        <v>0</v>
      </c>
      <c r="AB2111" s="314" t="str">
        <f t="shared" si="122"/>
        <v/>
      </c>
    </row>
    <row r="2112" spans="1:28" s="170" customFormat="1" ht="20.25">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ca="1" si="124"/>
        <v/>
      </c>
      <c r="T2112" s="155" t="str">
        <f ca="1">IF(B2112="","",IF(ISERROR(MATCH($J2112,SorP!$B$1:$B$6226,0)),"",INDIRECT("'SorP'!$A$"&amp;MATCH($S2112&amp;$J2112,SorP!C:C,0))))</f>
        <v/>
      </c>
      <c r="U2112" s="168"/>
      <c r="V2112" s="169" t="e">
        <f>IF(C2112="",NA(),MATCH($B2112&amp;$C2112,'Smelter Look-up'!$J:$J,0))</f>
        <v>#N/A</v>
      </c>
      <c r="X2112" s="170">
        <f t="shared" ca="1" si="123"/>
        <v>0</v>
      </c>
      <c r="AB2112" s="314" t="str">
        <f t="shared" si="122"/>
        <v/>
      </c>
    </row>
    <row r="2113" spans="1:28" s="170" customFormat="1" ht="20.25">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24"/>
        <v/>
      </c>
      <c r="T2113" s="155" t="str">
        <f ca="1">IF(B2113="","",IF(ISERROR(MATCH($J2113,SorP!$B$1:$B$6226,0)),"",INDIRECT("'SorP'!$A$"&amp;MATCH($S2113&amp;$J2113,SorP!C:C,0))))</f>
        <v/>
      </c>
      <c r="U2113" s="168"/>
      <c r="V2113" s="169" t="e">
        <f>IF(C2113="",NA(),MATCH($B2113&amp;$C2113,'Smelter Look-up'!$J:$J,0))</f>
        <v>#N/A</v>
      </c>
      <c r="X2113" s="170">
        <f t="shared" ca="1" si="123"/>
        <v>0</v>
      </c>
      <c r="AB2113" s="314" t="str">
        <f t="shared" si="122"/>
        <v/>
      </c>
    </row>
    <row r="2114" spans="1:28" s="170" customFormat="1" ht="20.25">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24"/>
        <v/>
      </c>
      <c r="T2114" s="155" t="str">
        <f ca="1">IF(B2114="","",IF(ISERROR(MATCH($J2114,SorP!$B$1:$B$6226,0)),"",INDIRECT("'SorP'!$A$"&amp;MATCH($S2114&amp;$J2114,SorP!C:C,0))))</f>
        <v/>
      </c>
      <c r="U2114" s="168"/>
      <c r="V2114" s="169" t="e">
        <f>IF(C2114="",NA(),MATCH($B2114&amp;$C2114,'Smelter Look-up'!$J:$J,0))</f>
        <v>#N/A</v>
      </c>
      <c r="X2114" s="170">
        <f t="shared" ca="1" si="123"/>
        <v>0</v>
      </c>
      <c r="AB2114" s="314" t="str">
        <f t="shared" ref="AB2114:AB2177" si="125">IF(C2114="","",B2114)</f>
        <v/>
      </c>
    </row>
    <row r="2115" spans="1:28" s="170" customFormat="1" ht="20.25">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24"/>
        <v/>
      </c>
      <c r="T2115" s="155" t="str">
        <f ca="1">IF(B2115="","",IF(ISERROR(MATCH($J2115,SorP!$B$1:$B$6226,0)),"",INDIRECT("'SorP'!$A$"&amp;MATCH($S2115&amp;$J2115,SorP!C:C,0))))</f>
        <v/>
      </c>
      <c r="U2115" s="168"/>
      <c r="V2115" s="169" t="e">
        <f>IF(C2115="",NA(),MATCH($B2115&amp;$C2115,'Smelter Look-up'!$J:$J,0))</f>
        <v>#N/A</v>
      </c>
      <c r="X2115" s="170">
        <f t="shared" ca="1" si="123"/>
        <v>0</v>
      </c>
      <c r="AB2115" s="314" t="str">
        <f t="shared" si="125"/>
        <v/>
      </c>
    </row>
    <row r="2116" spans="1:28" s="170" customFormat="1" ht="20.25">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24"/>
        <v/>
      </c>
      <c r="T2116" s="155" t="str">
        <f ca="1">IF(B2116="","",IF(ISERROR(MATCH($J2116,SorP!$B$1:$B$6226,0)),"",INDIRECT("'SorP'!$A$"&amp;MATCH($S2116&amp;$J2116,SorP!C:C,0))))</f>
        <v/>
      </c>
      <c r="U2116" s="168"/>
      <c r="V2116" s="169" t="e">
        <f>IF(C2116="",NA(),MATCH($B2116&amp;$C2116,'Smelter Look-up'!$J:$J,0))</f>
        <v>#N/A</v>
      </c>
      <c r="X2116" s="170">
        <f t="shared" ca="1" si="123"/>
        <v>0</v>
      </c>
      <c r="AB2116" s="314" t="str">
        <f t="shared" si="125"/>
        <v/>
      </c>
    </row>
    <row r="2117" spans="1:28" s="170" customFormat="1" ht="20.25">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24"/>
        <v/>
      </c>
      <c r="T2117" s="155" t="str">
        <f ca="1">IF(B2117="","",IF(ISERROR(MATCH($J2117,SorP!$B$1:$B$6226,0)),"",INDIRECT("'SorP'!$A$"&amp;MATCH($S2117&amp;$J2117,SorP!C:C,0))))</f>
        <v/>
      </c>
      <c r="U2117" s="168"/>
      <c r="V2117" s="169" t="e">
        <f>IF(C2117="",NA(),MATCH($B2117&amp;$C2117,'Smelter Look-up'!$J:$J,0))</f>
        <v>#N/A</v>
      </c>
      <c r="X2117" s="170">
        <f t="shared" ca="1" si="123"/>
        <v>0</v>
      </c>
      <c r="AB2117" s="314" t="str">
        <f t="shared" si="125"/>
        <v/>
      </c>
    </row>
    <row r="2118" spans="1:28" s="170" customFormat="1" ht="20.25">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24"/>
        <v/>
      </c>
      <c r="T2118" s="155" t="str">
        <f ca="1">IF(B2118="","",IF(ISERROR(MATCH($J2118,SorP!$B$1:$B$6226,0)),"",INDIRECT("'SorP'!$A$"&amp;MATCH($S2118&amp;$J2118,SorP!C:C,0))))</f>
        <v/>
      </c>
      <c r="U2118" s="168"/>
      <c r="V2118" s="169" t="e">
        <f>IF(C2118="",NA(),MATCH($B2118&amp;$C2118,'Smelter Look-up'!$J:$J,0))</f>
        <v>#N/A</v>
      </c>
      <c r="X2118" s="170">
        <f t="shared" ca="1" si="123"/>
        <v>0</v>
      </c>
      <c r="AB2118" s="314" t="str">
        <f t="shared" si="125"/>
        <v/>
      </c>
    </row>
    <row r="2119" spans="1:28" s="170" customFormat="1" ht="20.25">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24"/>
        <v/>
      </c>
      <c r="T2119" s="155" t="str">
        <f ca="1">IF(B2119="","",IF(ISERROR(MATCH($J2119,SorP!$B$1:$B$6226,0)),"",INDIRECT("'SorP'!$A$"&amp;MATCH($S2119&amp;$J2119,SorP!C:C,0))))</f>
        <v/>
      </c>
      <c r="U2119" s="168"/>
      <c r="V2119" s="169" t="e">
        <f>IF(C2119="",NA(),MATCH($B2119&amp;$C2119,'Smelter Look-up'!$J:$J,0))</f>
        <v>#N/A</v>
      </c>
      <c r="X2119" s="170">
        <f t="shared" ca="1" si="123"/>
        <v>0</v>
      </c>
      <c r="AB2119" s="314" t="str">
        <f t="shared" si="125"/>
        <v/>
      </c>
    </row>
    <row r="2120" spans="1:28" s="170" customFormat="1" ht="20.25">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24"/>
        <v/>
      </c>
      <c r="T2120" s="155" t="str">
        <f ca="1">IF(B2120="","",IF(ISERROR(MATCH($J2120,SorP!$B$1:$B$6226,0)),"",INDIRECT("'SorP'!$A$"&amp;MATCH($S2120&amp;$J2120,SorP!C:C,0))))</f>
        <v/>
      </c>
      <c r="U2120" s="168"/>
      <c r="V2120" s="169" t="e">
        <f>IF(C2120="",NA(),MATCH($B2120&amp;$C2120,'Smelter Look-up'!$J:$J,0))</f>
        <v>#N/A</v>
      </c>
      <c r="X2120" s="170">
        <f t="shared" ca="1" si="123"/>
        <v>0</v>
      </c>
      <c r="AB2120" s="314" t="str">
        <f t="shared" si="125"/>
        <v/>
      </c>
    </row>
    <row r="2121" spans="1:28" s="170" customFormat="1" ht="20.25">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24"/>
        <v/>
      </c>
      <c r="T2121" s="155" t="str">
        <f ca="1">IF(B2121="","",IF(ISERROR(MATCH($J2121,SorP!$B$1:$B$6226,0)),"",INDIRECT("'SorP'!$A$"&amp;MATCH($S2121&amp;$J2121,SorP!C:C,0))))</f>
        <v/>
      </c>
      <c r="U2121" s="168"/>
      <c r="V2121" s="169" t="e">
        <f>IF(C2121="",NA(),MATCH($B2121&amp;$C2121,'Smelter Look-up'!$J:$J,0))</f>
        <v>#N/A</v>
      </c>
      <c r="X2121" s="170">
        <f t="shared" ca="1" si="123"/>
        <v>0</v>
      </c>
      <c r="AB2121" s="314" t="str">
        <f t="shared" si="125"/>
        <v/>
      </c>
    </row>
    <row r="2122" spans="1:28" s="170" customFormat="1" ht="20.25">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24"/>
        <v/>
      </c>
      <c r="T2122" s="155" t="str">
        <f ca="1">IF(B2122="","",IF(ISERROR(MATCH($J2122,SorP!$B$1:$B$6226,0)),"",INDIRECT("'SorP'!$A$"&amp;MATCH($S2122&amp;$J2122,SorP!C:C,0))))</f>
        <v/>
      </c>
      <c r="U2122" s="168"/>
      <c r="V2122" s="169" t="e">
        <f>IF(C2122="",NA(),MATCH($B2122&amp;$C2122,'Smelter Look-up'!$J:$J,0))</f>
        <v>#N/A</v>
      </c>
      <c r="X2122" s="170">
        <f t="shared" ca="1" si="123"/>
        <v>0</v>
      </c>
      <c r="AB2122" s="314" t="str">
        <f t="shared" si="125"/>
        <v/>
      </c>
    </row>
    <row r="2123" spans="1:28" s="170" customFormat="1" ht="20.25">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24"/>
        <v/>
      </c>
      <c r="T2123" s="155" t="str">
        <f ca="1">IF(B2123="","",IF(ISERROR(MATCH($J2123,SorP!$B$1:$B$6226,0)),"",INDIRECT("'SorP'!$A$"&amp;MATCH($S2123&amp;$J2123,SorP!C:C,0))))</f>
        <v/>
      </c>
      <c r="U2123" s="168"/>
      <c r="V2123" s="169" t="e">
        <f>IF(C2123="",NA(),MATCH($B2123&amp;$C2123,'Smelter Look-up'!$J:$J,0))</f>
        <v>#N/A</v>
      </c>
      <c r="X2123" s="170">
        <f t="shared" ca="1" si="123"/>
        <v>0</v>
      </c>
      <c r="AB2123" s="314" t="str">
        <f t="shared" si="125"/>
        <v/>
      </c>
    </row>
    <row r="2124" spans="1:28" s="170" customFormat="1" ht="20.25">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24"/>
        <v/>
      </c>
      <c r="T2124" s="155" t="str">
        <f ca="1">IF(B2124="","",IF(ISERROR(MATCH($J2124,SorP!$B$1:$B$6226,0)),"",INDIRECT("'SorP'!$A$"&amp;MATCH($S2124&amp;$J2124,SorP!C:C,0))))</f>
        <v/>
      </c>
      <c r="U2124" s="168"/>
      <c r="V2124" s="169" t="e">
        <f>IF(C2124="",NA(),MATCH($B2124&amp;$C2124,'Smelter Look-up'!$J:$J,0))</f>
        <v>#N/A</v>
      </c>
      <c r="X2124" s="170">
        <f t="shared" ca="1" si="123"/>
        <v>0</v>
      </c>
      <c r="AB2124" s="314" t="str">
        <f t="shared" si="125"/>
        <v/>
      </c>
    </row>
    <row r="2125" spans="1:28" s="170" customFormat="1" ht="20.25">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24"/>
        <v/>
      </c>
      <c r="T2125" s="155" t="str">
        <f ca="1">IF(B2125="","",IF(ISERROR(MATCH($J2125,SorP!$B$1:$B$6226,0)),"",INDIRECT("'SorP'!$A$"&amp;MATCH($S2125&amp;$J2125,SorP!C:C,0))))</f>
        <v/>
      </c>
      <c r="U2125" s="168"/>
      <c r="V2125" s="169" t="e">
        <f>IF(C2125="",NA(),MATCH($B2125&amp;$C2125,'Smelter Look-up'!$J:$J,0))</f>
        <v>#N/A</v>
      </c>
      <c r="X2125" s="170">
        <f t="shared" ca="1" si="123"/>
        <v>0</v>
      </c>
      <c r="AB2125" s="314" t="str">
        <f t="shared" si="125"/>
        <v/>
      </c>
    </row>
    <row r="2126" spans="1:28" s="170" customFormat="1" ht="20.25">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24"/>
        <v/>
      </c>
      <c r="T2126" s="155" t="str">
        <f ca="1">IF(B2126="","",IF(ISERROR(MATCH($J2126,SorP!$B$1:$B$6226,0)),"",INDIRECT("'SorP'!$A$"&amp;MATCH($S2126&amp;$J2126,SorP!C:C,0))))</f>
        <v/>
      </c>
      <c r="U2126" s="168"/>
      <c r="V2126" s="169" t="e">
        <f>IF(C2126="",NA(),MATCH($B2126&amp;$C2126,'Smelter Look-up'!$J:$J,0))</f>
        <v>#N/A</v>
      </c>
      <c r="X2126" s="170">
        <f t="shared" ca="1" si="123"/>
        <v>0</v>
      </c>
      <c r="AB2126" s="314" t="str">
        <f t="shared" si="125"/>
        <v/>
      </c>
    </row>
    <row r="2127" spans="1:28" s="170" customFormat="1" ht="20.25">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24"/>
        <v/>
      </c>
      <c r="T2127" s="155" t="str">
        <f ca="1">IF(B2127="","",IF(ISERROR(MATCH($J2127,SorP!$B$1:$B$6226,0)),"",INDIRECT("'SorP'!$A$"&amp;MATCH($S2127&amp;$J2127,SorP!C:C,0))))</f>
        <v/>
      </c>
      <c r="U2127" s="168"/>
      <c r="V2127" s="169" t="e">
        <f>IF(C2127="",NA(),MATCH($B2127&amp;$C2127,'Smelter Look-up'!$J:$J,0))</f>
        <v>#N/A</v>
      </c>
      <c r="X2127" s="170">
        <f t="shared" ca="1" si="123"/>
        <v>0</v>
      </c>
      <c r="AB2127" s="314" t="str">
        <f t="shared" si="125"/>
        <v/>
      </c>
    </row>
    <row r="2128" spans="1:28" s="170" customFormat="1" ht="20.25">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24"/>
        <v/>
      </c>
      <c r="T2128" s="155" t="str">
        <f ca="1">IF(B2128="","",IF(ISERROR(MATCH($J2128,SorP!$B$1:$B$6226,0)),"",INDIRECT("'SorP'!$A$"&amp;MATCH($S2128&amp;$J2128,SorP!C:C,0))))</f>
        <v/>
      </c>
      <c r="U2128" s="168"/>
      <c r="V2128" s="169" t="e">
        <f>IF(C2128="",NA(),MATCH($B2128&amp;$C2128,'Smelter Look-up'!$J:$J,0))</f>
        <v>#N/A</v>
      </c>
      <c r="X2128" s="170">
        <f t="shared" ca="1" si="123"/>
        <v>0</v>
      </c>
      <c r="AB2128" s="314" t="str">
        <f t="shared" si="125"/>
        <v/>
      </c>
    </row>
    <row r="2129" spans="1:28" s="170" customFormat="1" ht="20.25">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24"/>
        <v/>
      </c>
      <c r="T2129" s="155" t="str">
        <f ca="1">IF(B2129="","",IF(ISERROR(MATCH($J2129,SorP!$B$1:$B$6226,0)),"",INDIRECT("'SorP'!$A$"&amp;MATCH($S2129&amp;$J2129,SorP!C:C,0))))</f>
        <v/>
      </c>
      <c r="U2129" s="168"/>
      <c r="V2129" s="169" t="e">
        <f>IF(C2129="",NA(),MATCH($B2129&amp;$C2129,'Smelter Look-up'!$J:$J,0))</f>
        <v>#N/A</v>
      </c>
      <c r="X2129" s="170">
        <f t="shared" ca="1" si="123"/>
        <v>0</v>
      </c>
      <c r="AB2129" s="314" t="str">
        <f t="shared" si="125"/>
        <v/>
      </c>
    </row>
    <row r="2130" spans="1:28" s="170" customFormat="1" ht="20.25">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24"/>
        <v/>
      </c>
      <c r="T2130" s="155" t="str">
        <f ca="1">IF(B2130="","",IF(ISERROR(MATCH($J2130,SorP!$B$1:$B$6226,0)),"",INDIRECT("'SorP'!$A$"&amp;MATCH($S2130&amp;$J2130,SorP!C:C,0))))</f>
        <v/>
      </c>
      <c r="U2130" s="168"/>
      <c r="V2130" s="169" t="e">
        <f>IF(C2130="",NA(),MATCH($B2130&amp;$C2130,'Smelter Look-up'!$J:$J,0))</f>
        <v>#N/A</v>
      </c>
      <c r="X2130" s="170">
        <f t="shared" ca="1" si="123"/>
        <v>0</v>
      </c>
      <c r="AB2130" s="314" t="str">
        <f t="shared" si="125"/>
        <v/>
      </c>
    </row>
    <row r="2131" spans="1:28" s="170" customFormat="1" ht="20.25">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24"/>
        <v/>
      </c>
      <c r="T2131" s="155" t="str">
        <f ca="1">IF(B2131="","",IF(ISERROR(MATCH($J2131,SorP!$B$1:$B$6226,0)),"",INDIRECT("'SorP'!$A$"&amp;MATCH($S2131&amp;$J2131,SorP!C:C,0))))</f>
        <v/>
      </c>
      <c r="U2131" s="168"/>
      <c r="V2131" s="169" t="e">
        <f>IF(C2131="",NA(),MATCH($B2131&amp;$C2131,'Smelter Look-up'!$J:$J,0))</f>
        <v>#N/A</v>
      </c>
      <c r="X2131" s="170">
        <f t="shared" ca="1" si="123"/>
        <v>0</v>
      </c>
      <c r="AB2131" s="314" t="str">
        <f t="shared" si="125"/>
        <v/>
      </c>
    </row>
    <row r="2132" spans="1:28" s="170" customFormat="1" ht="20.25">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24"/>
        <v/>
      </c>
      <c r="T2132" s="155" t="str">
        <f ca="1">IF(B2132="","",IF(ISERROR(MATCH($J2132,SorP!$B$1:$B$6226,0)),"",INDIRECT("'SorP'!$A$"&amp;MATCH($S2132&amp;$J2132,SorP!C:C,0))))</f>
        <v/>
      </c>
      <c r="U2132" s="168"/>
      <c r="V2132" s="169" t="e">
        <f>IF(C2132="",NA(),MATCH($B2132&amp;$C2132,'Smelter Look-up'!$J:$J,0))</f>
        <v>#N/A</v>
      </c>
      <c r="X2132" s="170">
        <f t="shared" ca="1" si="123"/>
        <v>0</v>
      </c>
      <c r="AB2132" s="314" t="str">
        <f t="shared" si="125"/>
        <v/>
      </c>
    </row>
    <row r="2133" spans="1:28" s="170" customFormat="1" ht="20.25">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24"/>
        <v/>
      </c>
      <c r="T2133" s="155" t="str">
        <f ca="1">IF(B2133="","",IF(ISERROR(MATCH($J2133,SorP!$B$1:$B$6226,0)),"",INDIRECT("'SorP'!$A$"&amp;MATCH($S2133&amp;$J2133,SorP!C:C,0))))</f>
        <v/>
      </c>
      <c r="U2133" s="168"/>
      <c r="V2133" s="169" t="e">
        <f>IF(C2133="",NA(),MATCH($B2133&amp;$C2133,'Smelter Look-up'!$J:$J,0))</f>
        <v>#N/A</v>
      </c>
      <c r="X2133" s="170">
        <f t="shared" ca="1" si="123"/>
        <v>0</v>
      </c>
      <c r="AB2133" s="314" t="str">
        <f t="shared" si="125"/>
        <v/>
      </c>
    </row>
    <row r="2134" spans="1:28" s="170" customFormat="1" ht="20.25">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24"/>
        <v/>
      </c>
      <c r="T2134" s="155" t="str">
        <f ca="1">IF(B2134="","",IF(ISERROR(MATCH($J2134,SorP!$B$1:$B$6226,0)),"",INDIRECT("'SorP'!$A$"&amp;MATCH($S2134&amp;$J2134,SorP!C:C,0))))</f>
        <v/>
      </c>
      <c r="U2134" s="168"/>
      <c r="V2134" s="169" t="e">
        <f>IF(C2134="",NA(),MATCH($B2134&amp;$C2134,'Smelter Look-up'!$J:$J,0))</f>
        <v>#N/A</v>
      </c>
      <c r="X2134" s="170">
        <f t="shared" ca="1" si="123"/>
        <v>0</v>
      </c>
      <c r="AB2134" s="314" t="str">
        <f t="shared" si="125"/>
        <v/>
      </c>
    </row>
    <row r="2135" spans="1:28" s="170" customFormat="1" ht="20.25">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24"/>
        <v/>
      </c>
      <c r="T2135" s="155" t="str">
        <f ca="1">IF(B2135="","",IF(ISERROR(MATCH($J2135,SorP!$B$1:$B$6226,0)),"",INDIRECT("'SorP'!$A$"&amp;MATCH($S2135&amp;$J2135,SorP!C:C,0))))</f>
        <v/>
      </c>
      <c r="U2135" s="168"/>
      <c r="V2135" s="169" t="e">
        <f>IF(C2135="",NA(),MATCH($B2135&amp;$C2135,'Smelter Look-up'!$J:$J,0))</f>
        <v>#N/A</v>
      </c>
      <c r="X2135" s="170">
        <f t="shared" ca="1" si="123"/>
        <v>0</v>
      </c>
      <c r="AB2135" s="314" t="str">
        <f t="shared" si="125"/>
        <v/>
      </c>
    </row>
    <row r="2136" spans="1:28" s="170" customFormat="1" ht="20.25">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24"/>
        <v/>
      </c>
      <c r="T2136" s="155" t="str">
        <f ca="1">IF(B2136="","",IF(ISERROR(MATCH($J2136,SorP!$B$1:$B$6226,0)),"",INDIRECT("'SorP'!$A$"&amp;MATCH($S2136&amp;$J2136,SorP!C:C,0))))</f>
        <v/>
      </c>
      <c r="U2136" s="168"/>
      <c r="V2136" s="169" t="e">
        <f>IF(C2136="",NA(),MATCH($B2136&amp;$C2136,'Smelter Look-up'!$J:$J,0))</f>
        <v>#N/A</v>
      </c>
      <c r="X2136" s="170">
        <f t="shared" ca="1" si="123"/>
        <v>0</v>
      </c>
      <c r="AB2136" s="314" t="str">
        <f t="shared" si="125"/>
        <v/>
      </c>
    </row>
    <row r="2137" spans="1:28" s="170" customFormat="1" ht="20.25">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24"/>
        <v/>
      </c>
      <c r="T2137" s="155" t="str">
        <f ca="1">IF(B2137="","",IF(ISERROR(MATCH($J2137,SorP!$B$1:$B$6226,0)),"",INDIRECT("'SorP'!$A$"&amp;MATCH($S2137&amp;$J2137,SorP!C:C,0))))</f>
        <v/>
      </c>
      <c r="U2137" s="168"/>
      <c r="V2137" s="169" t="e">
        <f>IF(C2137="",NA(),MATCH($B2137&amp;$C2137,'Smelter Look-up'!$J:$J,0))</f>
        <v>#N/A</v>
      </c>
      <c r="X2137" s="170">
        <f t="shared" ca="1" si="123"/>
        <v>0</v>
      </c>
      <c r="AB2137" s="314" t="str">
        <f t="shared" si="125"/>
        <v/>
      </c>
    </row>
    <row r="2138" spans="1:28" s="170" customFormat="1" ht="20.25">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24"/>
        <v/>
      </c>
      <c r="T2138" s="155" t="str">
        <f ca="1">IF(B2138="","",IF(ISERROR(MATCH($J2138,SorP!$B$1:$B$6226,0)),"",INDIRECT("'SorP'!$A$"&amp;MATCH($S2138&amp;$J2138,SorP!C:C,0))))</f>
        <v/>
      </c>
      <c r="U2138" s="168"/>
      <c r="V2138" s="169" t="e">
        <f>IF(C2138="",NA(),MATCH($B2138&amp;$C2138,'Smelter Look-up'!$J:$J,0))</f>
        <v>#N/A</v>
      </c>
      <c r="X2138" s="170">
        <f t="shared" ca="1" si="123"/>
        <v>0</v>
      </c>
      <c r="AB2138" s="314" t="str">
        <f t="shared" si="125"/>
        <v/>
      </c>
    </row>
    <row r="2139" spans="1:28" s="170" customFormat="1" ht="20.25">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24"/>
        <v/>
      </c>
      <c r="T2139" s="155" t="str">
        <f ca="1">IF(B2139="","",IF(ISERROR(MATCH($J2139,SorP!$B$1:$B$6226,0)),"",INDIRECT("'SorP'!$A$"&amp;MATCH($S2139&amp;$J2139,SorP!C:C,0))))</f>
        <v/>
      </c>
      <c r="U2139" s="168"/>
      <c r="V2139" s="169" t="e">
        <f>IF(C2139="",NA(),MATCH($B2139&amp;$C2139,'Smelter Look-up'!$J:$J,0))</f>
        <v>#N/A</v>
      </c>
      <c r="X2139" s="170">
        <f t="shared" ca="1" si="123"/>
        <v>0</v>
      </c>
      <c r="AB2139" s="314" t="str">
        <f t="shared" si="125"/>
        <v/>
      </c>
    </row>
    <row r="2140" spans="1:28" s="170" customFormat="1" ht="20.25">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24"/>
        <v/>
      </c>
      <c r="T2140" s="155" t="str">
        <f ca="1">IF(B2140="","",IF(ISERROR(MATCH($J2140,SorP!$B$1:$B$6226,0)),"",INDIRECT("'SorP'!$A$"&amp;MATCH($S2140&amp;$J2140,SorP!C:C,0))))</f>
        <v/>
      </c>
      <c r="U2140" s="168"/>
      <c r="V2140" s="169" t="e">
        <f>IF(C2140="",NA(),MATCH($B2140&amp;$C2140,'Smelter Look-up'!$J:$J,0))</f>
        <v>#N/A</v>
      </c>
      <c r="X2140" s="170">
        <f t="shared" ca="1" si="123"/>
        <v>0</v>
      </c>
      <c r="AB2140" s="314" t="str">
        <f t="shared" si="125"/>
        <v/>
      </c>
    </row>
    <row r="2141" spans="1:28" s="170" customFormat="1" ht="20.25">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24"/>
        <v/>
      </c>
      <c r="T2141" s="155" t="str">
        <f ca="1">IF(B2141="","",IF(ISERROR(MATCH($J2141,SorP!$B$1:$B$6226,0)),"",INDIRECT("'SorP'!$A$"&amp;MATCH($S2141&amp;$J2141,SorP!C:C,0))))</f>
        <v/>
      </c>
      <c r="U2141" s="168"/>
      <c r="V2141" s="169" t="e">
        <f>IF(C2141="",NA(),MATCH($B2141&amp;$C2141,'Smelter Look-up'!$J:$J,0))</f>
        <v>#N/A</v>
      </c>
      <c r="X2141" s="170">
        <f t="shared" ca="1" si="123"/>
        <v>0</v>
      </c>
      <c r="AB2141" s="314" t="str">
        <f t="shared" si="125"/>
        <v/>
      </c>
    </row>
    <row r="2142" spans="1:28" s="170" customFormat="1" ht="20.25">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24"/>
        <v/>
      </c>
      <c r="T2142" s="155" t="str">
        <f ca="1">IF(B2142="","",IF(ISERROR(MATCH($J2142,SorP!$B$1:$B$6226,0)),"",INDIRECT("'SorP'!$A$"&amp;MATCH($S2142&amp;$J2142,SorP!C:C,0))))</f>
        <v/>
      </c>
      <c r="U2142" s="168"/>
      <c r="V2142" s="169" t="e">
        <f>IF(C2142="",NA(),MATCH($B2142&amp;$C2142,'Smelter Look-up'!$J:$J,0))</f>
        <v>#N/A</v>
      </c>
      <c r="X2142" s="170">
        <f t="shared" ca="1" si="123"/>
        <v>0</v>
      </c>
      <c r="AB2142" s="314" t="str">
        <f t="shared" si="125"/>
        <v/>
      </c>
    </row>
    <row r="2143" spans="1:28" s="170" customFormat="1" ht="20.25">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24"/>
        <v/>
      </c>
      <c r="T2143" s="155" t="str">
        <f ca="1">IF(B2143="","",IF(ISERROR(MATCH($J2143,SorP!$B$1:$B$6226,0)),"",INDIRECT("'SorP'!$A$"&amp;MATCH($S2143&amp;$J2143,SorP!C:C,0))))</f>
        <v/>
      </c>
      <c r="U2143" s="168"/>
      <c r="V2143" s="169" t="e">
        <f>IF(C2143="",NA(),MATCH($B2143&amp;$C2143,'Smelter Look-up'!$J:$J,0))</f>
        <v>#N/A</v>
      </c>
      <c r="X2143" s="170">
        <f t="shared" ca="1" si="123"/>
        <v>0</v>
      </c>
      <c r="AB2143" s="314" t="str">
        <f t="shared" si="125"/>
        <v/>
      </c>
    </row>
    <row r="2144" spans="1:28" s="170" customFormat="1" ht="20.25">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24"/>
        <v/>
      </c>
      <c r="T2144" s="155" t="str">
        <f ca="1">IF(B2144="","",IF(ISERROR(MATCH($J2144,SorP!$B$1:$B$6226,0)),"",INDIRECT("'SorP'!$A$"&amp;MATCH($S2144&amp;$J2144,SorP!C:C,0))))</f>
        <v/>
      </c>
      <c r="U2144" s="168"/>
      <c r="V2144" s="169" t="e">
        <f>IF(C2144="",NA(),MATCH($B2144&amp;$C2144,'Smelter Look-up'!$J:$J,0))</f>
        <v>#N/A</v>
      </c>
      <c r="X2144" s="170">
        <f t="shared" ca="1" si="123"/>
        <v>0</v>
      </c>
      <c r="AB2144" s="314" t="str">
        <f t="shared" si="125"/>
        <v/>
      </c>
    </row>
    <row r="2145" spans="1:28" s="170" customFormat="1" ht="20.25">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24"/>
        <v/>
      </c>
      <c r="T2145" s="155" t="str">
        <f ca="1">IF(B2145="","",IF(ISERROR(MATCH($J2145,SorP!$B$1:$B$6226,0)),"",INDIRECT("'SorP'!$A$"&amp;MATCH($S2145&amp;$J2145,SorP!C:C,0))))</f>
        <v/>
      </c>
      <c r="U2145" s="168"/>
      <c r="V2145" s="169" t="e">
        <f>IF(C2145="",NA(),MATCH($B2145&amp;$C2145,'Smelter Look-up'!$J:$J,0))</f>
        <v>#N/A</v>
      </c>
      <c r="X2145" s="170">
        <f t="shared" ca="1" si="123"/>
        <v>0</v>
      </c>
      <c r="AB2145" s="314" t="str">
        <f t="shared" si="125"/>
        <v/>
      </c>
    </row>
    <row r="2146" spans="1:28" s="170" customFormat="1" ht="20.25">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24"/>
        <v/>
      </c>
      <c r="T2146" s="155" t="str">
        <f ca="1">IF(B2146="","",IF(ISERROR(MATCH($J2146,SorP!$B$1:$B$6226,0)),"",INDIRECT("'SorP'!$A$"&amp;MATCH($S2146&amp;$J2146,SorP!C:C,0))))</f>
        <v/>
      </c>
      <c r="U2146" s="168"/>
      <c r="V2146" s="169" t="e">
        <f>IF(C2146="",NA(),MATCH($B2146&amp;$C2146,'Smelter Look-up'!$J:$J,0))</f>
        <v>#N/A</v>
      </c>
      <c r="X2146" s="170">
        <f t="shared" ca="1" si="123"/>
        <v>0</v>
      </c>
      <c r="AB2146" s="314" t="str">
        <f t="shared" si="125"/>
        <v/>
      </c>
    </row>
    <row r="2147" spans="1:28" s="170" customFormat="1" ht="20.25">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24"/>
        <v/>
      </c>
      <c r="T2147" s="155" t="str">
        <f ca="1">IF(B2147="","",IF(ISERROR(MATCH($J2147,SorP!$B$1:$B$6226,0)),"",INDIRECT("'SorP'!$A$"&amp;MATCH($S2147&amp;$J2147,SorP!C:C,0))))</f>
        <v/>
      </c>
      <c r="U2147" s="168"/>
      <c r="V2147" s="169" t="e">
        <f>IF(C2147="",NA(),MATCH($B2147&amp;$C2147,'Smelter Look-up'!$J:$J,0))</f>
        <v>#N/A</v>
      </c>
      <c r="X2147" s="170">
        <f t="shared" ca="1" si="123"/>
        <v>0</v>
      </c>
      <c r="AB2147" s="314" t="str">
        <f t="shared" si="125"/>
        <v/>
      </c>
    </row>
    <row r="2148" spans="1:28" s="170" customFormat="1" ht="20.25">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24"/>
        <v/>
      </c>
      <c r="T2148" s="155" t="str">
        <f ca="1">IF(B2148="","",IF(ISERROR(MATCH($J2148,SorP!$B$1:$B$6226,0)),"",INDIRECT("'SorP'!$A$"&amp;MATCH($S2148&amp;$J2148,SorP!C:C,0))))</f>
        <v/>
      </c>
      <c r="U2148" s="168"/>
      <c r="V2148" s="169" t="e">
        <f>IF(C2148="",NA(),MATCH($B2148&amp;$C2148,'Smelter Look-up'!$J:$J,0))</f>
        <v>#N/A</v>
      </c>
      <c r="X2148" s="170">
        <f t="shared" ca="1" si="123"/>
        <v>0</v>
      </c>
      <c r="AB2148" s="314" t="str">
        <f t="shared" si="125"/>
        <v/>
      </c>
    </row>
    <row r="2149" spans="1:28" s="170" customFormat="1" ht="20.25">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24"/>
        <v/>
      </c>
      <c r="T2149" s="155" t="str">
        <f ca="1">IF(B2149="","",IF(ISERROR(MATCH($J2149,SorP!$B$1:$B$6226,0)),"",INDIRECT("'SorP'!$A$"&amp;MATCH($S2149&amp;$J2149,SorP!C:C,0))))</f>
        <v/>
      </c>
      <c r="U2149" s="168"/>
      <c r="V2149" s="169" t="e">
        <f>IF(C2149="",NA(),MATCH($B2149&amp;$C2149,'Smelter Look-up'!$J:$J,0))</f>
        <v>#N/A</v>
      </c>
      <c r="X2149" s="170">
        <f t="shared" ca="1" si="123"/>
        <v>0</v>
      </c>
      <c r="AB2149" s="314" t="str">
        <f t="shared" si="125"/>
        <v/>
      </c>
    </row>
    <row r="2150" spans="1:28" s="170" customFormat="1" ht="20.25">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24"/>
        <v/>
      </c>
      <c r="T2150" s="155" t="str">
        <f ca="1">IF(B2150="","",IF(ISERROR(MATCH($J2150,SorP!$B$1:$B$6226,0)),"",INDIRECT("'SorP'!$A$"&amp;MATCH($S2150&amp;$J2150,SorP!C:C,0))))</f>
        <v/>
      </c>
      <c r="U2150" s="168"/>
      <c r="V2150" s="169" t="e">
        <f>IF(C2150="",NA(),MATCH($B2150&amp;$C2150,'Smelter Look-up'!$J:$J,0))</f>
        <v>#N/A</v>
      </c>
      <c r="X2150" s="170">
        <f t="shared" ca="1" si="123"/>
        <v>0</v>
      </c>
      <c r="AB2150" s="314" t="str">
        <f t="shared" si="125"/>
        <v/>
      </c>
    </row>
    <row r="2151" spans="1:28" s="170" customFormat="1" ht="20.25">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24"/>
        <v/>
      </c>
      <c r="T2151" s="155" t="str">
        <f ca="1">IF(B2151="","",IF(ISERROR(MATCH($J2151,SorP!$B$1:$B$6226,0)),"",INDIRECT("'SorP'!$A$"&amp;MATCH($S2151&amp;$J2151,SorP!C:C,0))))</f>
        <v/>
      </c>
      <c r="U2151" s="168"/>
      <c r="V2151" s="169" t="e">
        <f>IF(C2151="",NA(),MATCH($B2151&amp;$C2151,'Smelter Look-up'!$J:$J,0))</f>
        <v>#N/A</v>
      </c>
      <c r="X2151" s="170">
        <f t="shared" ca="1" si="123"/>
        <v>0</v>
      </c>
      <c r="AB2151" s="314" t="str">
        <f t="shared" si="125"/>
        <v/>
      </c>
    </row>
    <row r="2152" spans="1:28" s="170" customFormat="1" ht="20.25">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24"/>
        <v/>
      </c>
      <c r="T2152" s="155" t="str">
        <f ca="1">IF(B2152="","",IF(ISERROR(MATCH($J2152,SorP!$B$1:$B$6226,0)),"",INDIRECT("'SorP'!$A$"&amp;MATCH($S2152&amp;$J2152,SorP!C:C,0))))</f>
        <v/>
      </c>
      <c r="U2152" s="168"/>
      <c r="V2152" s="169" t="e">
        <f>IF(C2152="",NA(),MATCH($B2152&amp;$C2152,'Smelter Look-up'!$J:$J,0))</f>
        <v>#N/A</v>
      </c>
      <c r="X2152" s="170">
        <f t="shared" ca="1" si="123"/>
        <v>0</v>
      </c>
      <c r="AB2152" s="314" t="str">
        <f t="shared" si="125"/>
        <v/>
      </c>
    </row>
    <row r="2153" spans="1:28" s="170" customFormat="1" ht="20.25">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24"/>
        <v/>
      </c>
      <c r="T2153" s="155" t="str">
        <f ca="1">IF(B2153="","",IF(ISERROR(MATCH($J2153,SorP!$B$1:$B$6226,0)),"",INDIRECT("'SorP'!$A$"&amp;MATCH($S2153&amp;$J2153,SorP!C:C,0))))</f>
        <v/>
      </c>
      <c r="U2153" s="168"/>
      <c r="V2153" s="169" t="e">
        <f>IF(C2153="",NA(),MATCH($B2153&amp;$C2153,'Smelter Look-up'!$J:$J,0))</f>
        <v>#N/A</v>
      </c>
      <c r="X2153" s="170">
        <f t="shared" ca="1" si="123"/>
        <v>0</v>
      </c>
      <c r="AB2153" s="314" t="str">
        <f t="shared" si="125"/>
        <v/>
      </c>
    </row>
    <row r="2154" spans="1:28" s="170" customFormat="1" ht="20.25">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24"/>
        <v/>
      </c>
      <c r="T2154" s="155" t="str">
        <f ca="1">IF(B2154="","",IF(ISERROR(MATCH($J2154,SorP!$B$1:$B$6226,0)),"",INDIRECT("'SorP'!$A$"&amp;MATCH($S2154&amp;$J2154,SorP!C:C,0))))</f>
        <v/>
      </c>
      <c r="U2154" s="168"/>
      <c r="V2154" s="169" t="e">
        <f>IF(C2154="",NA(),MATCH($B2154&amp;$C2154,'Smelter Look-up'!$J:$J,0))</f>
        <v>#N/A</v>
      </c>
      <c r="X2154" s="170">
        <f t="shared" ca="1" si="123"/>
        <v>0</v>
      </c>
      <c r="AB2154" s="314" t="str">
        <f t="shared" si="125"/>
        <v/>
      </c>
    </row>
    <row r="2155" spans="1:28" s="170" customFormat="1" ht="20.25">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24"/>
        <v/>
      </c>
      <c r="T2155" s="155" t="str">
        <f ca="1">IF(B2155="","",IF(ISERROR(MATCH($J2155,SorP!$B$1:$B$6226,0)),"",INDIRECT("'SorP'!$A$"&amp;MATCH($S2155&amp;$J2155,SorP!C:C,0))))</f>
        <v/>
      </c>
      <c r="U2155" s="168"/>
      <c r="V2155" s="169" t="e">
        <f>IF(C2155="",NA(),MATCH($B2155&amp;$C2155,'Smelter Look-up'!$J:$J,0))</f>
        <v>#N/A</v>
      </c>
      <c r="X2155" s="170">
        <f t="shared" ca="1" si="123"/>
        <v>0</v>
      </c>
      <c r="AB2155" s="314" t="str">
        <f t="shared" si="125"/>
        <v/>
      </c>
    </row>
    <row r="2156" spans="1:28" s="170" customFormat="1" ht="20.25">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24"/>
        <v/>
      </c>
      <c r="T2156" s="155" t="str">
        <f ca="1">IF(B2156="","",IF(ISERROR(MATCH($J2156,SorP!$B$1:$B$6226,0)),"",INDIRECT("'SorP'!$A$"&amp;MATCH($S2156&amp;$J2156,SorP!C:C,0))))</f>
        <v/>
      </c>
      <c r="U2156" s="168"/>
      <c r="V2156" s="169" t="e">
        <f>IF(C2156="",NA(),MATCH($B2156&amp;$C2156,'Smelter Look-up'!$J:$J,0))</f>
        <v>#N/A</v>
      </c>
      <c r="X2156" s="170">
        <f t="shared" ca="1" si="123"/>
        <v>0</v>
      </c>
      <c r="AB2156" s="314" t="str">
        <f t="shared" si="125"/>
        <v/>
      </c>
    </row>
    <row r="2157" spans="1:28" s="170" customFormat="1" ht="20.25">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24"/>
        <v/>
      </c>
      <c r="T2157" s="155" t="str">
        <f ca="1">IF(B2157="","",IF(ISERROR(MATCH($J2157,SorP!$B$1:$B$6226,0)),"",INDIRECT("'SorP'!$A$"&amp;MATCH($S2157&amp;$J2157,SorP!C:C,0))))</f>
        <v/>
      </c>
      <c r="U2157" s="168"/>
      <c r="V2157" s="169" t="e">
        <f>IF(C2157="",NA(),MATCH($B2157&amp;$C2157,'Smelter Look-up'!$J:$J,0))</f>
        <v>#N/A</v>
      </c>
      <c r="X2157" s="170">
        <f t="shared" ca="1" si="123"/>
        <v>0</v>
      </c>
      <c r="AB2157" s="314" t="str">
        <f t="shared" si="125"/>
        <v/>
      </c>
    </row>
    <row r="2158" spans="1:28" s="170" customFormat="1" ht="20.25">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24"/>
        <v/>
      </c>
      <c r="T2158" s="155" t="str">
        <f ca="1">IF(B2158="","",IF(ISERROR(MATCH($J2158,SorP!$B$1:$B$6226,0)),"",INDIRECT("'SorP'!$A$"&amp;MATCH($S2158&amp;$J2158,SorP!C:C,0))))</f>
        <v/>
      </c>
      <c r="U2158" s="168"/>
      <c r="V2158" s="169" t="e">
        <f>IF(C2158="",NA(),MATCH($B2158&amp;$C2158,'Smelter Look-up'!$J:$J,0))</f>
        <v>#N/A</v>
      </c>
      <c r="X2158" s="170">
        <f t="shared" ca="1" si="123"/>
        <v>0</v>
      </c>
      <c r="AB2158" s="314" t="str">
        <f t="shared" si="125"/>
        <v/>
      </c>
    </row>
    <row r="2159" spans="1:28" s="170" customFormat="1" ht="20.25">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24"/>
        <v/>
      </c>
      <c r="T2159" s="155" t="str">
        <f ca="1">IF(B2159="","",IF(ISERROR(MATCH($J2159,SorP!$B$1:$B$6226,0)),"",INDIRECT("'SorP'!$A$"&amp;MATCH($S2159&amp;$J2159,SorP!C:C,0))))</f>
        <v/>
      </c>
      <c r="U2159" s="168"/>
      <c r="V2159" s="169" t="e">
        <f>IF(C2159="",NA(),MATCH($B2159&amp;$C2159,'Smelter Look-up'!$J:$J,0))</f>
        <v>#N/A</v>
      </c>
      <c r="X2159" s="170">
        <f t="shared" ca="1" si="123"/>
        <v>0</v>
      </c>
      <c r="AB2159" s="314" t="str">
        <f t="shared" si="125"/>
        <v/>
      </c>
    </row>
    <row r="2160" spans="1:28" s="170" customFormat="1" ht="20.25">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24"/>
        <v/>
      </c>
      <c r="T2160" s="155" t="str">
        <f ca="1">IF(B2160="","",IF(ISERROR(MATCH($J2160,SorP!$B$1:$B$6226,0)),"",INDIRECT("'SorP'!$A$"&amp;MATCH($S2160&amp;$J2160,SorP!C:C,0))))</f>
        <v/>
      </c>
      <c r="U2160" s="168"/>
      <c r="V2160" s="169" t="e">
        <f>IF(C2160="",NA(),MATCH($B2160&amp;$C2160,'Smelter Look-up'!$J:$J,0))</f>
        <v>#N/A</v>
      </c>
      <c r="X2160" s="170">
        <f t="shared" ca="1" si="123"/>
        <v>0</v>
      </c>
      <c r="AB2160" s="314" t="str">
        <f t="shared" si="125"/>
        <v/>
      </c>
    </row>
    <row r="2161" spans="1:28" s="170" customFormat="1" ht="20.25">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24"/>
        <v/>
      </c>
      <c r="T2161" s="155" t="str">
        <f ca="1">IF(B2161="","",IF(ISERROR(MATCH($J2161,SorP!$B$1:$B$6226,0)),"",INDIRECT("'SorP'!$A$"&amp;MATCH($S2161&amp;$J2161,SorP!C:C,0))))</f>
        <v/>
      </c>
      <c r="U2161" s="168"/>
      <c r="V2161" s="169" t="e">
        <f>IF(C2161="",NA(),MATCH($B2161&amp;$C2161,'Smelter Look-up'!$J:$J,0))</f>
        <v>#N/A</v>
      </c>
      <c r="X2161" s="170">
        <f t="shared" ca="1" si="123"/>
        <v>0</v>
      </c>
      <c r="AB2161" s="314" t="str">
        <f t="shared" si="125"/>
        <v/>
      </c>
    </row>
    <row r="2162" spans="1:28" s="170" customFormat="1" ht="20.25">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24"/>
        <v/>
      </c>
      <c r="T2162" s="155" t="str">
        <f ca="1">IF(B2162="","",IF(ISERROR(MATCH($J2162,SorP!$B$1:$B$6226,0)),"",INDIRECT("'SorP'!$A$"&amp;MATCH($S2162&amp;$J2162,SorP!C:C,0))))</f>
        <v/>
      </c>
      <c r="U2162" s="168"/>
      <c r="V2162" s="169" t="e">
        <f>IF(C2162="",NA(),MATCH($B2162&amp;$C2162,'Smelter Look-up'!$J:$J,0))</f>
        <v>#N/A</v>
      </c>
      <c r="X2162" s="170">
        <f t="shared" ca="1" si="123"/>
        <v>0</v>
      </c>
      <c r="AB2162" s="314" t="str">
        <f t="shared" si="125"/>
        <v/>
      </c>
    </row>
    <row r="2163" spans="1:28" s="170" customFormat="1" ht="20.25">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24"/>
        <v/>
      </c>
      <c r="T2163" s="155" t="str">
        <f ca="1">IF(B2163="","",IF(ISERROR(MATCH($J2163,SorP!$B$1:$B$6226,0)),"",INDIRECT("'SorP'!$A$"&amp;MATCH($S2163&amp;$J2163,SorP!C:C,0))))</f>
        <v/>
      </c>
      <c r="U2163" s="168"/>
      <c r="V2163" s="169" t="e">
        <f>IF(C2163="",NA(),MATCH($B2163&amp;$C2163,'Smelter Look-up'!$J:$J,0))</f>
        <v>#N/A</v>
      </c>
      <c r="X2163" s="170">
        <f t="shared" ca="1" si="123"/>
        <v>0</v>
      </c>
      <c r="AB2163" s="314" t="str">
        <f t="shared" si="125"/>
        <v/>
      </c>
    </row>
    <row r="2164" spans="1:28" s="170" customFormat="1" ht="20.25">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24"/>
        <v/>
      </c>
      <c r="T2164" s="155" t="str">
        <f ca="1">IF(B2164="","",IF(ISERROR(MATCH($J2164,SorP!$B$1:$B$6226,0)),"",INDIRECT("'SorP'!$A$"&amp;MATCH($S2164&amp;$J2164,SorP!C:C,0))))</f>
        <v/>
      </c>
      <c r="U2164" s="168"/>
      <c r="V2164" s="169" t="e">
        <f>IF(C2164="",NA(),MATCH($B2164&amp;$C2164,'Smelter Look-up'!$J:$J,0))</f>
        <v>#N/A</v>
      </c>
      <c r="X2164" s="170">
        <f t="shared" ca="1" si="123"/>
        <v>0</v>
      </c>
      <c r="AB2164" s="314" t="str">
        <f t="shared" si="125"/>
        <v/>
      </c>
    </row>
    <row r="2165" spans="1:28" s="170" customFormat="1" ht="20.25">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24"/>
        <v/>
      </c>
      <c r="T2165" s="155" t="str">
        <f ca="1">IF(B2165="","",IF(ISERROR(MATCH($J2165,SorP!$B$1:$B$6226,0)),"",INDIRECT("'SorP'!$A$"&amp;MATCH($S2165&amp;$J2165,SorP!C:C,0))))</f>
        <v/>
      </c>
      <c r="U2165" s="168"/>
      <c r="V2165" s="169" t="e">
        <f>IF(C2165="",NA(),MATCH($B2165&amp;$C2165,'Smelter Look-up'!$J:$J,0))</f>
        <v>#N/A</v>
      </c>
      <c r="X2165" s="170">
        <f t="shared" ca="1" si="123"/>
        <v>0</v>
      </c>
      <c r="AB2165" s="314" t="str">
        <f t="shared" si="125"/>
        <v/>
      </c>
    </row>
    <row r="2166" spans="1:28" s="170" customFormat="1" ht="20.25">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24"/>
        <v/>
      </c>
      <c r="T2166" s="155" t="str">
        <f ca="1">IF(B2166="","",IF(ISERROR(MATCH($J2166,SorP!$B$1:$B$6226,0)),"",INDIRECT("'SorP'!$A$"&amp;MATCH($S2166&amp;$J2166,SorP!C:C,0))))</f>
        <v/>
      </c>
      <c r="U2166" s="168"/>
      <c r="V2166" s="169" t="e">
        <f>IF(C2166="",NA(),MATCH($B2166&amp;$C2166,'Smelter Look-up'!$J:$J,0))</f>
        <v>#N/A</v>
      </c>
      <c r="X2166" s="170">
        <f t="shared" ca="1" si="123"/>
        <v>0</v>
      </c>
      <c r="AB2166" s="314" t="str">
        <f t="shared" si="125"/>
        <v/>
      </c>
    </row>
    <row r="2167" spans="1:28" s="170" customFormat="1" ht="20.25">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24"/>
        <v/>
      </c>
      <c r="T2167" s="155" t="str">
        <f ca="1">IF(B2167="","",IF(ISERROR(MATCH($J2167,SorP!$B$1:$B$6226,0)),"",INDIRECT("'SorP'!$A$"&amp;MATCH($S2167&amp;$J2167,SorP!C:C,0))))</f>
        <v/>
      </c>
      <c r="U2167" s="168"/>
      <c r="V2167" s="169" t="e">
        <f>IF(C2167="",NA(),MATCH($B2167&amp;$C2167,'Smelter Look-up'!$J:$J,0))</f>
        <v>#N/A</v>
      </c>
      <c r="X2167" s="170">
        <f t="shared" ca="1" si="123"/>
        <v>0</v>
      </c>
      <c r="AB2167" s="314" t="str">
        <f t="shared" si="125"/>
        <v/>
      </c>
    </row>
    <row r="2168" spans="1:28" s="170" customFormat="1" ht="20.25">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24"/>
        <v/>
      </c>
      <c r="T2168" s="155" t="str">
        <f ca="1">IF(B2168="","",IF(ISERROR(MATCH($J2168,SorP!$B$1:$B$6226,0)),"",INDIRECT("'SorP'!$A$"&amp;MATCH($S2168&amp;$J2168,SorP!C:C,0))))</f>
        <v/>
      </c>
      <c r="U2168" s="168"/>
      <c r="V2168" s="169" t="e">
        <f>IF(C2168="",NA(),MATCH($B2168&amp;$C2168,'Smelter Look-up'!$J:$J,0))</f>
        <v>#N/A</v>
      </c>
      <c r="X2168" s="170">
        <f t="shared" ca="1" si="123"/>
        <v>0</v>
      </c>
      <c r="AB2168" s="314" t="str">
        <f t="shared" si="125"/>
        <v/>
      </c>
    </row>
    <row r="2169" spans="1:28" s="170" customFormat="1" ht="20.25">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24"/>
        <v/>
      </c>
      <c r="T2169" s="155" t="str">
        <f ca="1">IF(B2169="","",IF(ISERROR(MATCH($J2169,SorP!$B$1:$B$6226,0)),"",INDIRECT("'SorP'!$A$"&amp;MATCH($S2169&amp;$J2169,SorP!C:C,0))))</f>
        <v/>
      </c>
      <c r="U2169" s="168"/>
      <c r="V2169" s="169" t="e">
        <f>IF(C2169="",NA(),MATCH($B2169&amp;$C2169,'Smelter Look-up'!$J:$J,0))</f>
        <v>#N/A</v>
      </c>
      <c r="X2169" s="170">
        <f t="shared" ca="1" si="123"/>
        <v>0</v>
      </c>
      <c r="AB2169" s="314" t="str">
        <f t="shared" si="125"/>
        <v/>
      </c>
    </row>
    <row r="2170" spans="1:28" s="170" customFormat="1" ht="20.25">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24"/>
        <v/>
      </c>
      <c r="T2170" s="155" t="str">
        <f ca="1">IF(B2170="","",IF(ISERROR(MATCH($J2170,SorP!$B$1:$B$6226,0)),"",INDIRECT("'SorP'!$A$"&amp;MATCH($S2170&amp;$J2170,SorP!C:C,0))))</f>
        <v/>
      </c>
      <c r="U2170" s="168"/>
      <c r="V2170" s="169" t="e">
        <f>IF(C2170="",NA(),MATCH($B2170&amp;$C2170,'Smelter Look-up'!$J:$J,0))</f>
        <v>#N/A</v>
      </c>
      <c r="X2170" s="170">
        <f t="shared" ca="1" si="123"/>
        <v>0</v>
      </c>
      <c r="AB2170" s="314" t="str">
        <f t="shared" si="125"/>
        <v/>
      </c>
    </row>
    <row r="2171" spans="1:28" s="170" customFormat="1" ht="20.25">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24"/>
        <v/>
      </c>
      <c r="T2171" s="155" t="str">
        <f ca="1">IF(B2171="","",IF(ISERROR(MATCH($J2171,SorP!$B$1:$B$6226,0)),"",INDIRECT("'SorP'!$A$"&amp;MATCH($S2171&amp;$J2171,SorP!C:C,0))))</f>
        <v/>
      </c>
      <c r="U2171" s="168"/>
      <c r="V2171" s="169" t="e">
        <f>IF(C2171="",NA(),MATCH($B2171&amp;$C2171,'Smelter Look-up'!$J:$J,0))</f>
        <v>#N/A</v>
      </c>
      <c r="X2171" s="170">
        <f t="shared" ref="X2171:X2234" ca="1" si="126">IF(AND(C2171="Smelter not listed",OR(LEN(D2171)=0,LEN(E2171)=0)),1,0)</f>
        <v>0</v>
      </c>
      <c r="AB2171" s="314" t="str">
        <f t="shared" si="125"/>
        <v/>
      </c>
    </row>
    <row r="2172" spans="1:28" s="170" customFormat="1" ht="20.25">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ref="S2172:S2235" ca="1" si="127">IF(B2172="","",IF(ISERROR(MATCH($E2172,CL,0)),"Unknown",INDIRECT("'C'!$A$"&amp;MATCH($E2172,CL,0)+1)))</f>
        <v/>
      </c>
      <c r="T2172" s="155" t="str">
        <f ca="1">IF(B2172="","",IF(ISERROR(MATCH($J2172,SorP!$B$1:$B$6226,0)),"",INDIRECT("'SorP'!$A$"&amp;MATCH($S2172&amp;$J2172,SorP!C:C,0))))</f>
        <v/>
      </c>
      <c r="U2172" s="168"/>
      <c r="V2172" s="169" t="e">
        <f>IF(C2172="",NA(),MATCH($B2172&amp;$C2172,'Smelter Look-up'!$J:$J,0))</f>
        <v>#N/A</v>
      </c>
      <c r="X2172" s="170">
        <f t="shared" ca="1" si="126"/>
        <v>0</v>
      </c>
      <c r="AB2172" s="314" t="str">
        <f t="shared" si="125"/>
        <v/>
      </c>
    </row>
    <row r="2173" spans="1:28" s="170" customFormat="1" ht="20.25">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27"/>
        <v/>
      </c>
      <c r="T2173" s="155" t="str">
        <f ca="1">IF(B2173="","",IF(ISERROR(MATCH($J2173,SorP!$B$1:$B$6226,0)),"",INDIRECT("'SorP'!$A$"&amp;MATCH($S2173&amp;$J2173,SorP!C:C,0))))</f>
        <v/>
      </c>
      <c r="U2173" s="168"/>
      <c r="V2173" s="169" t="e">
        <f>IF(C2173="",NA(),MATCH($B2173&amp;$C2173,'Smelter Look-up'!$J:$J,0))</f>
        <v>#N/A</v>
      </c>
      <c r="X2173" s="170">
        <f t="shared" ca="1" si="126"/>
        <v>0</v>
      </c>
      <c r="AB2173" s="314" t="str">
        <f t="shared" si="125"/>
        <v/>
      </c>
    </row>
    <row r="2174" spans="1:28" s="170" customFormat="1" ht="20.25">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27"/>
        <v/>
      </c>
      <c r="T2174" s="155" t="str">
        <f ca="1">IF(B2174="","",IF(ISERROR(MATCH($J2174,SorP!$B$1:$B$6226,0)),"",INDIRECT("'SorP'!$A$"&amp;MATCH($S2174&amp;$J2174,SorP!C:C,0))))</f>
        <v/>
      </c>
      <c r="U2174" s="168"/>
      <c r="V2174" s="169" t="e">
        <f>IF(C2174="",NA(),MATCH($B2174&amp;$C2174,'Smelter Look-up'!$J:$J,0))</f>
        <v>#N/A</v>
      </c>
      <c r="X2174" s="170">
        <f t="shared" ca="1" si="126"/>
        <v>0</v>
      </c>
      <c r="AB2174" s="314" t="str">
        <f t="shared" si="125"/>
        <v/>
      </c>
    </row>
    <row r="2175" spans="1:28" s="170" customFormat="1" ht="20.25">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27"/>
        <v/>
      </c>
      <c r="T2175" s="155" t="str">
        <f ca="1">IF(B2175="","",IF(ISERROR(MATCH($J2175,SorP!$B$1:$B$6226,0)),"",INDIRECT("'SorP'!$A$"&amp;MATCH($S2175&amp;$J2175,SorP!C:C,0))))</f>
        <v/>
      </c>
      <c r="U2175" s="168"/>
      <c r="V2175" s="169" t="e">
        <f>IF(C2175="",NA(),MATCH($B2175&amp;$C2175,'Smelter Look-up'!$J:$J,0))</f>
        <v>#N/A</v>
      </c>
      <c r="X2175" s="170">
        <f t="shared" ca="1" si="126"/>
        <v>0</v>
      </c>
      <c r="AB2175" s="314" t="str">
        <f t="shared" si="125"/>
        <v/>
      </c>
    </row>
    <row r="2176" spans="1:28" s="170" customFormat="1" ht="20.25">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ca="1" si="127"/>
        <v/>
      </c>
      <c r="T2176" s="155" t="str">
        <f ca="1">IF(B2176="","",IF(ISERROR(MATCH($J2176,SorP!$B$1:$B$6226,0)),"",INDIRECT("'SorP'!$A$"&amp;MATCH($S2176&amp;$J2176,SorP!C:C,0))))</f>
        <v/>
      </c>
      <c r="U2176" s="168"/>
      <c r="V2176" s="169" t="e">
        <f>IF(C2176="",NA(),MATCH($B2176&amp;$C2176,'Smelter Look-up'!$J:$J,0))</f>
        <v>#N/A</v>
      </c>
      <c r="X2176" s="170">
        <f t="shared" ca="1" si="126"/>
        <v>0</v>
      </c>
      <c r="AB2176" s="314" t="str">
        <f t="shared" si="125"/>
        <v/>
      </c>
    </row>
    <row r="2177" spans="1:28" s="170" customFormat="1" ht="20.25">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27"/>
        <v/>
      </c>
      <c r="T2177" s="155" t="str">
        <f ca="1">IF(B2177="","",IF(ISERROR(MATCH($J2177,SorP!$B$1:$B$6226,0)),"",INDIRECT("'SorP'!$A$"&amp;MATCH($S2177&amp;$J2177,SorP!C:C,0))))</f>
        <v/>
      </c>
      <c r="U2177" s="168"/>
      <c r="V2177" s="169" t="e">
        <f>IF(C2177="",NA(),MATCH($B2177&amp;$C2177,'Smelter Look-up'!$J:$J,0))</f>
        <v>#N/A</v>
      </c>
      <c r="X2177" s="170">
        <f t="shared" ca="1" si="126"/>
        <v>0</v>
      </c>
      <c r="AB2177" s="314" t="str">
        <f t="shared" si="125"/>
        <v/>
      </c>
    </row>
    <row r="2178" spans="1:28" s="170" customFormat="1" ht="20.25">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27"/>
        <v/>
      </c>
      <c r="T2178" s="155" t="str">
        <f ca="1">IF(B2178="","",IF(ISERROR(MATCH($J2178,SorP!$B$1:$B$6226,0)),"",INDIRECT("'SorP'!$A$"&amp;MATCH($S2178&amp;$J2178,SorP!C:C,0))))</f>
        <v/>
      </c>
      <c r="U2178" s="168"/>
      <c r="V2178" s="169" t="e">
        <f>IF(C2178="",NA(),MATCH($B2178&amp;$C2178,'Smelter Look-up'!$J:$J,0))</f>
        <v>#N/A</v>
      </c>
      <c r="X2178" s="170">
        <f t="shared" ca="1" si="126"/>
        <v>0</v>
      </c>
      <c r="AB2178" s="314" t="str">
        <f t="shared" ref="AB2178:AB2241" si="128">IF(C2178="","",B2178)</f>
        <v/>
      </c>
    </row>
    <row r="2179" spans="1:28" s="170" customFormat="1" ht="20.25">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27"/>
        <v/>
      </c>
      <c r="T2179" s="155" t="str">
        <f ca="1">IF(B2179="","",IF(ISERROR(MATCH($J2179,SorP!$B$1:$B$6226,0)),"",INDIRECT("'SorP'!$A$"&amp;MATCH($S2179&amp;$J2179,SorP!C:C,0))))</f>
        <v/>
      </c>
      <c r="U2179" s="168"/>
      <c r="V2179" s="169" t="e">
        <f>IF(C2179="",NA(),MATCH($B2179&amp;$C2179,'Smelter Look-up'!$J:$J,0))</f>
        <v>#N/A</v>
      </c>
      <c r="X2179" s="170">
        <f t="shared" ca="1" si="126"/>
        <v>0</v>
      </c>
      <c r="AB2179" s="314" t="str">
        <f t="shared" si="128"/>
        <v/>
      </c>
    </row>
    <row r="2180" spans="1:28" s="170" customFormat="1" ht="20.25">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27"/>
        <v/>
      </c>
      <c r="T2180" s="155" t="str">
        <f ca="1">IF(B2180="","",IF(ISERROR(MATCH($J2180,SorP!$B$1:$B$6226,0)),"",INDIRECT("'SorP'!$A$"&amp;MATCH($S2180&amp;$J2180,SorP!C:C,0))))</f>
        <v/>
      </c>
      <c r="U2180" s="168"/>
      <c r="V2180" s="169" t="e">
        <f>IF(C2180="",NA(),MATCH($B2180&amp;$C2180,'Smelter Look-up'!$J:$J,0))</f>
        <v>#N/A</v>
      </c>
      <c r="X2180" s="170">
        <f t="shared" ca="1" si="126"/>
        <v>0</v>
      </c>
      <c r="AB2180" s="314" t="str">
        <f t="shared" si="128"/>
        <v/>
      </c>
    </row>
    <row r="2181" spans="1:28" s="170" customFormat="1" ht="20.25">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27"/>
        <v/>
      </c>
      <c r="T2181" s="155" t="str">
        <f ca="1">IF(B2181="","",IF(ISERROR(MATCH($J2181,SorP!$B$1:$B$6226,0)),"",INDIRECT("'SorP'!$A$"&amp;MATCH($S2181&amp;$J2181,SorP!C:C,0))))</f>
        <v/>
      </c>
      <c r="U2181" s="168"/>
      <c r="V2181" s="169" t="e">
        <f>IF(C2181="",NA(),MATCH($B2181&amp;$C2181,'Smelter Look-up'!$J:$J,0))</f>
        <v>#N/A</v>
      </c>
      <c r="X2181" s="170">
        <f t="shared" ca="1" si="126"/>
        <v>0</v>
      </c>
      <c r="AB2181" s="314" t="str">
        <f t="shared" si="128"/>
        <v/>
      </c>
    </row>
    <row r="2182" spans="1:28" s="170" customFormat="1" ht="20.25">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27"/>
        <v/>
      </c>
      <c r="T2182" s="155" t="str">
        <f ca="1">IF(B2182="","",IF(ISERROR(MATCH($J2182,SorP!$B$1:$B$6226,0)),"",INDIRECT("'SorP'!$A$"&amp;MATCH($S2182&amp;$J2182,SorP!C:C,0))))</f>
        <v/>
      </c>
      <c r="U2182" s="168"/>
      <c r="V2182" s="169" t="e">
        <f>IF(C2182="",NA(),MATCH($B2182&amp;$C2182,'Smelter Look-up'!$J:$J,0))</f>
        <v>#N/A</v>
      </c>
      <c r="X2182" s="170">
        <f t="shared" ca="1" si="126"/>
        <v>0</v>
      </c>
      <c r="AB2182" s="314" t="str">
        <f t="shared" si="128"/>
        <v/>
      </c>
    </row>
    <row r="2183" spans="1:28" s="170" customFormat="1" ht="20.25">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27"/>
        <v/>
      </c>
      <c r="T2183" s="155" t="str">
        <f ca="1">IF(B2183="","",IF(ISERROR(MATCH($J2183,SorP!$B$1:$B$6226,0)),"",INDIRECT("'SorP'!$A$"&amp;MATCH($S2183&amp;$J2183,SorP!C:C,0))))</f>
        <v/>
      </c>
      <c r="U2183" s="168"/>
      <c r="V2183" s="169" t="e">
        <f>IF(C2183="",NA(),MATCH($B2183&amp;$C2183,'Smelter Look-up'!$J:$J,0))</f>
        <v>#N/A</v>
      </c>
      <c r="X2183" s="170">
        <f t="shared" ca="1" si="126"/>
        <v>0</v>
      </c>
      <c r="AB2183" s="314" t="str">
        <f t="shared" si="128"/>
        <v/>
      </c>
    </row>
    <row r="2184" spans="1:28" s="170" customFormat="1" ht="20.25">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27"/>
        <v/>
      </c>
      <c r="T2184" s="155" t="str">
        <f ca="1">IF(B2184="","",IF(ISERROR(MATCH($J2184,SorP!$B$1:$B$6226,0)),"",INDIRECT("'SorP'!$A$"&amp;MATCH($S2184&amp;$J2184,SorP!C:C,0))))</f>
        <v/>
      </c>
      <c r="U2184" s="168"/>
      <c r="V2184" s="169" t="e">
        <f>IF(C2184="",NA(),MATCH($B2184&amp;$C2184,'Smelter Look-up'!$J:$J,0))</f>
        <v>#N/A</v>
      </c>
      <c r="X2184" s="170">
        <f t="shared" ca="1" si="126"/>
        <v>0</v>
      </c>
      <c r="AB2184" s="314" t="str">
        <f t="shared" si="128"/>
        <v/>
      </c>
    </row>
    <row r="2185" spans="1:28" s="170" customFormat="1" ht="20.25">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27"/>
        <v/>
      </c>
      <c r="T2185" s="155" t="str">
        <f ca="1">IF(B2185="","",IF(ISERROR(MATCH($J2185,SorP!$B$1:$B$6226,0)),"",INDIRECT("'SorP'!$A$"&amp;MATCH($S2185&amp;$J2185,SorP!C:C,0))))</f>
        <v/>
      </c>
      <c r="U2185" s="168"/>
      <c r="V2185" s="169" t="e">
        <f>IF(C2185="",NA(),MATCH($B2185&amp;$C2185,'Smelter Look-up'!$J:$J,0))</f>
        <v>#N/A</v>
      </c>
      <c r="X2185" s="170">
        <f t="shared" ca="1" si="126"/>
        <v>0</v>
      </c>
      <c r="AB2185" s="314" t="str">
        <f t="shared" si="128"/>
        <v/>
      </c>
    </row>
    <row r="2186" spans="1:28" s="170" customFormat="1" ht="20.25">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27"/>
        <v/>
      </c>
      <c r="T2186" s="155" t="str">
        <f ca="1">IF(B2186="","",IF(ISERROR(MATCH($J2186,SorP!$B$1:$B$6226,0)),"",INDIRECT("'SorP'!$A$"&amp;MATCH($S2186&amp;$J2186,SorP!C:C,0))))</f>
        <v/>
      </c>
      <c r="U2186" s="168"/>
      <c r="V2186" s="169" t="e">
        <f>IF(C2186="",NA(),MATCH($B2186&amp;$C2186,'Smelter Look-up'!$J:$J,0))</f>
        <v>#N/A</v>
      </c>
      <c r="X2186" s="170">
        <f t="shared" ca="1" si="126"/>
        <v>0</v>
      </c>
      <c r="AB2186" s="314" t="str">
        <f t="shared" si="128"/>
        <v/>
      </c>
    </row>
    <row r="2187" spans="1:28" s="170" customFormat="1" ht="20.25">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27"/>
        <v/>
      </c>
      <c r="T2187" s="155" t="str">
        <f ca="1">IF(B2187="","",IF(ISERROR(MATCH($J2187,SorP!$B$1:$B$6226,0)),"",INDIRECT("'SorP'!$A$"&amp;MATCH($S2187&amp;$J2187,SorP!C:C,0))))</f>
        <v/>
      </c>
      <c r="U2187" s="168"/>
      <c r="V2187" s="169" t="e">
        <f>IF(C2187="",NA(),MATCH($B2187&amp;$C2187,'Smelter Look-up'!$J:$J,0))</f>
        <v>#N/A</v>
      </c>
      <c r="X2187" s="170">
        <f t="shared" ca="1" si="126"/>
        <v>0</v>
      </c>
      <c r="AB2187" s="314" t="str">
        <f t="shared" si="128"/>
        <v/>
      </c>
    </row>
    <row r="2188" spans="1:28" s="170" customFormat="1" ht="20.25">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27"/>
        <v/>
      </c>
      <c r="T2188" s="155" t="str">
        <f ca="1">IF(B2188="","",IF(ISERROR(MATCH($J2188,SorP!$B$1:$B$6226,0)),"",INDIRECT("'SorP'!$A$"&amp;MATCH($S2188&amp;$J2188,SorP!C:C,0))))</f>
        <v/>
      </c>
      <c r="U2188" s="168"/>
      <c r="V2188" s="169" t="e">
        <f>IF(C2188="",NA(),MATCH($B2188&amp;$C2188,'Smelter Look-up'!$J:$J,0))</f>
        <v>#N/A</v>
      </c>
      <c r="X2188" s="170">
        <f t="shared" ca="1" si="126"/>
        <v>0</v>
      </c>
      <c r="AB2188" s="314" t="str">
        <f t="shared" si="128"/>
        <v/>
      </c>
    </row>
    <row r="2189" spans="1:28" s="170" customFormat="1" ht="20.25">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27"/>
        <v/>
      </c>
      <c r="T2189" s="155" t="str">
        <f ca="1">IF(B2189="","",IF(ISERROR(MATCH($J2189,SorP!$B$1:$B$6226,0)),"",INDIRECT("'SorP'!$A$"&amp;MATCH($S2189&amp;$J2189,SorP!C:C,0))))</f>
        <v/>
      </c>
      <c r="U2189" s="168"/>
      <c r="V2189" s="169" t="e">
        <f>IF(C2189="",NA(),MATCH($B2189&amp;$C2189,'Smelter Look-up'!$J:$J,0))</f>
        <v>#N/A</v>
      </c>
      <c r="X2189" s="170">
        <f t="shared" ca="1" si="126"/>
        <v>0</v>
      </c>
      <c r="AB2189" s="314" t="str">
        <f t="shared" si="128"/>
        <v/>
      </c>
    </row>
    <row r="2190" spans="1:28" s="170" customFormat="1" ht="20.25">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27"/>
        <v/>
      </c>
      <c r="T2190" s="155" t="str">
        <f ca="1">IF(B2190="","",IF(ISERROR(MATCH($J2190,SorP!$B$1:$B$6226,0)),"",INDIRECT("'SorP'!$A$"&amp;MATCH($S2190&amp;$J2190,SorP!C:C,0))))</f>
        <v/>
      </c>
      <c r="U2190" s="168"/>
      <c r="V2190" s="169" t="e">
        <f>IF(C2190="",NA(),MATCH($B2190&amp;$C2190,'Smelter Look-up'!$J:$J,0))</f>
        <v>#N/A</v>
      </c>
      <c r="X2190" s="170">
        <f t="shared" ca="1" si="126"/>
        <v>0</v>
      </c>
      <c r="AB2190" s="314" t="str">
        <f t="shared" si="128"/>
        <v/>
      </c>
    </row>
    <row r="2191" spans="1:28" s="170" customFormat="1" ht="20.25">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27"/>
        <v/>
      </c>
      <c r="T2191" s="155" t="str">
        <f ca="1">IF(B2191="","",IF(ISERROR(MATCH($J2191,SorP!$B$1:$B$6226,0)),"",INDIRECT("'SorP'!$A$"&amp;MATCH($S2191&amp;$J2191,SorP!C:C,0))))</f>
        <v/>
      </c>
      <c r="U2191" s="168"/>
      <c r="V2191" s="169" t="e">
        <f>IF(C2191="",NA(),MATCH($B2191&amp;$C2191,'Smelter Look-up'!$J:$J,0))</f>
        <v>#N/A</v>
      </c>
      <c r="X2191" s="170">
        <f t="shared" ca="1" si="126"/>
        <v>0</v>
      </c>
      <c r="AB2191" s="314" t="str">
        <f t="shared" si="128"/>
        <v/>
      </c>
    </row>
    <row r="2192" spans="1:28" s="170" customFormat="1" ht="20.25">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27"/>
        <v/>
      </c>
      <c r="T2192" s="155" t="str">
        <f ca="1">IF(B2192="","",IF(ISERROR(MATCH($J2192,SorP!$B$1:$B$6226,0)),"",INDIRECT("'SorP'!$A$"&amp;MATCH($S2192&amp;$J2192,SorP!C:C,0))))</f>
        <v/>
      </c>
      <c r="U2192" s="168"/>
      <c r="V2192" s="169" t="e">
        <f>IF(C2192="",NA(),MATCH($B2192&amp;$C2192,'Smelter Look-up'!$J:$J,0))</f>
        <v>#N/A</v>
      </c>
      <c r="X2192" s="170">
        <f t="shared" ca="1" si="126"/>
        <v>0</v>
      </c>
      <c r="AB2192" s="314" t="str">
        <f t="shared" si="128"/>
        <v/>
      </c>
    </row>
    <row r="2193" spans="1:28" s="170" customFormat="1" ht="20.25">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27"/>
        <v/>
      </c>
      <c r="T2193" s="155" t="str">
        <f ca="1">IF(B2193="","",IF(ISERROR(MATCH($J2193,SorP!$B$1:$B$6226,0)),"",INDIRECT("'SorP'!$A$"&amp;MATCH($S2193&amp;$J2193,SorP!C:C,0))))</f>
        <v/>
      </c>
      <c r="U2193" s="168"/>
      <c r="V2193" s="169" t="e">
        <f>IF(C2193="",NA(),MATCH($B2193&amp;$C2193,'Smelter Look-up'!$J:$J,0))</f>
        <v>#N/A</v>
      </c>
      <c r="X2193" s="170">
        <f t="shared" ca="1" si="126"/>
        <v>0</v>
      </c>
      <c r="AB2193" s="314" t="str">
        <f t="shared" si="128"/>
        <v/>
      </c>
    </row>
    <row r="2194" spans="1:28" s="170" customFormat="1" ht="20.25">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27"/>
        <v/>
      </c>
      <c r="T2194" s="155" t="str">
        <f ca="1">IF(B2194="","",IF(ISERROR(MATCH($J2194,SorP!$B$1:$B$6226,0)),"",INDIRECT("'SorP'!$A$"&amp;MATCH($S2194&amp;$J2194,SorP!C:C,0))))</f>
        <v/>
      </c>
      <c r="U2194" s="168"/>
      <c r="V2194" s="169" t="e">
        <f>IF(C2194="",NA(),MATCH($B2194&amp;$C2194,'Smelter Look-up'!$J:$J,0))</f>
        <v>#N/A</v>
      </c>
      <c r="X2194" s="170">
        <f t="shared" ca="1" si="126"/>
        <v>0</v>
      </c>
      <c r="AB2194" s="314" t="str">
        <f t="shared" si="128"/>
        <v/>
      </c>
    </row>
    <row r="2195" spans="1:28" s="170" customFormat="1" ht="20.25">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27"/>
        <v/>
      </c>
      <c r="T2195" s="155" t="str">
        <f ca="1">IF(B2195="","",IF(ISERROR(MATCH($J2195,SorP!$B$1:$B$6226,0)),"",INDIRECT("'SorP'!$A$"&amp;MATCH($S2195&amp;$J2195,SorP!C:C,0))))</f>
        <v/>
      </c>
      <c r="U2195" s="168"/>
      <c r="V2195" s="169" t="e">
        <f>IF(C2195="",NA(),MATCH($B2195&amp;$C2195,'Smelter Look-up'!$J:$J,0))</f>
        <v>#N/A</v>
      </c>
      <c r="X2195" s="170">
        <f t="shared" ca="1" si="126"/>
        <v>0</v>
      </c>
      <c r="AB2195" s="314" t="str">
        <f t="shared" si="128"/>
        <v/>
      </c>
    </row>
    <row r="2196" spans="1:28" s="170" customFormat="1" ht="20.25">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27"/>
        <v/>
      </c>
      <c r="T2196" s="155" t="str">
        <f ca="1">IF(B2196="","",IF(ISERROR(MATCH($J2196,SorP!$B$1:$B$6226,0)),"",INDIRECT("'SorP'!$A$"&amp;MATCH($S2196&amp;$J2196,SorP!C:C,0))))</f>
        <v/>
      </c>
      <c r="U2196" s="168"/>
      <c r="V2196" s="169" t="e">
        <f>IF(C2196="",NA(),MATCH($B2196&amp;$C2196,'Smelter Look-up'!$J:$J,0))</f>
        <v>#N/A</v>
      </c>
      <c r="X2196" s="170">
        <f t="shared" ca="1" si="126"/>
        <v>0</v>
      </c>
      <c r="AB2196" s="314" t="str">
        <f t="shared" si="128"/>
        <v/>
      </c>
    </row>
    <row r="2197" spans="1:28" s="170" customFormat="1" ht="20.25">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27"/>
        <v/>
      </c>
      <c r="T2197" s="155" t="str">
        <f ca="1">IF(B2197="","",IF(ISERROR(MATCH($J2197,SorP!$B$1:$B$6226,0)),"",INDIRECT("'SorP'!$A$"&amp;MATCH($S2197&amp;$J2197,SorP!C:C,0))))</f>
        <v/>
      </c>
      <c r="U2197" s="168"/>
      <c r="V2197" s="169" t="e">
        <f>IF(C2197="",NA(),MATCH($B2197&amp;$C2197,'Smelter Look-up'!$J:$J,0))</f>
        <v>#N/A</v>
      </c>
      <c r="X2197" s="170">
        <f t="shared" ca="1" si="126"/>
        <v>0</v>
      </c>
      <c r="AB2197" s="314" t="str">
        <f t="shared" si="128"/>
        <v/>
      </c>
    </row>
    <row r="2198" spans="1:28" s="170" customFormat="1" ht="20.25">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27"/>
        <v/>
      </c>
      <c r="T2198" s="155" t="str">
        <f ca="1">IF(B2198="","",IF(ISERROR(MATCH($J2198,SorP!$B$1:$B$6226,0)),"",INDIRECT("'SorP'!$A$"&amp;MATCH($S2198&amp;$J2198,SorP!C:C,0))))</f>
        <v/>
      </c>
      <c r="U2198" s="168"/>
      <c r="V2198" s="169" t="e">
        <f>IF(C2198="",NA(),MATCH($B2198&amp;$C2198,'Smelter Look-up'!$J:$J,0))</f>
        <v>#N/A</v>
      </c>
      <c r="X2198" s="170">
        <f t="shared" ca="1" si="126"/>
        <v>0</v>
      </c>
      <c r="AB2198" s="314" t="str">
        <f t="shared" si="128"/>
        <v/>
      </c>
    </row>
    <row r="2199" spans="1:28" s="170" customFormat="1" ht="20.25">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27"/>
        <v/>
      </c>
      <c r="T2199" s="155" t="str">
        <f ca="1">IF(B2199="","",IF(ISERROR(MATCH($J2199,SorP!$B$1:$B$6226,0)),"",INDIRECT("'SorP'!$A$"&amp;MATCH($S2199&amp;$J2199,SorP!C:C,0))))</f>
        <v/>
      </c>
      <c r="U2199" s="168"/>
      <c r="V2199" s="169" t="e">
        <f>IF(C2199="",NA(),MATCH($B2199&amp;$C2199,'Smelter Look-up'!$J:$J,0))</f>
        <v>#N/A</v>
      </c>
      <c r="X2199" s="170">
        <f t="shared" ca="1" si="126"/>
        <v>0</v>
      </c>
      <c r="AB2199" s="314" t="str">
        <f t="shared" si="128"/>
        <v/>
      </c>
    </row>
    <row r="2200" spans="1:28" s="170" customFormat="1" ht="20.25">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27"/>
        <v/>
      </c>
      <c r="T2200" s="155" t="str">
        <f ca="1">IF(B2200="","",IF(ISERROR(MATCH($J2200,SorP!$B$1:$B$6226,0)),"",INDIRECT("'SorP'!$A$"&amp;MATCH($S2200&amp;$J2200,SorP!C:C,0))))</f>
        <v/>
      </c>
      <c r="U2200" s="168"/>
      <c r="V2200" s="169" t="e">
        <f>IF(C2200="",NA(),MATCH($B2200&amp;$C2200,'Smelter Look-up'!$J:$J,0))</f>
        <v>#N/A</v>
      </c>
      <c r="X2200" s="170">
        <f t="shared" ca="1" si="126"/>
        <v>0</v>
      </c>
      <c r="AB2200" s="314" t="str">
        <f t="shared" si="128"/>
        <v/>
      </c>
    </row>
    <row r="2201" spans="1:28" s="170" customFormat="1" ht="20.25">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27"/>
        <v/>
      </c>
      <c r="T2201" s="155" t="str">
        <f ca="1">IF(B2201="","",IF(ISERROR(MATCH($J2201,SorP!$B$1:$B$6226,0)),"",INDIRECT("'SorP'!$A$"&amp;MATCH($S2201&amp;$J2201,SorP!C:C,0))))</f>
        <v/>
      </c>
      <c r="U2201" s="168"/>
      <c r="V2201" s="169" t="e">
        <f>IF(C2201="",NA(),MATCH($B2201&amp;$C2201,'Smelter Look-up'!$J:$J,0))</f>
        <v>#N/A</v>
      </c>
      <c r="X2201" s="170">
        <f t="shared" ca="1" si="126"/>
        <v>0</v>
      </c>
      <c r="AB2201" s="314" t="str">
        <f t="shared" si="128"/>
        <v/>
      </c>
    </row>
    <row r="2202" spans="1:28" s="170" customFormat="1" ht="20.25">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27"/>
        <v/>
      </c>
      <c r="T2202" s="155" t="str">
        <f ca="1">IF(B2202="","",IF(ISERROR(MATCH($J2202,SorP!$B$1:$B$6226,0)),"",INDIRECT("'SorP'!$A$"&amp;MATCH($S2202&amp;$J2202,SorP!C:C,0))))</f>
        <v/>
      </c>
      <c r="U2202" s="168"/>
      <c r="V2202" s="169" t="e">
        <f>IF(C2202="",NA(),MATCH($B2202&amp;$C2202,'Smelter Look-up'!$J:$J,0))</f>
        <v>#N/A</v>
      </c>
      <c r="X2202" s="170">
        <f t="shared" ca="1" si="126"/>
        <v>0</v>
      </c>
      <c r="AB2202" s="314" t="str">
        <f t="shared" si="128"/>
        <v/>
      </c>
    </row>
    <row r="2203" spans="1:28" s="170" customFormat="1" ht="20.25">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27"/>
        <v/>
      </c>
      <c r="T2203" s="155" t="str">
        <f ca="1">IF(B2203="","",IF(ISERROR(MATCH($J2203,SorP!$B$1:$B$6226,0)),"",INDIRECT("'SorP'!$A$"&amp;MATCH($S2203&amp;$J2203,SorP!C:C,0))))</f>
        <v/>
      </c>
      <c r="U2203" s="168"/>
      <c r="V2203" s="169" t="e">
        <f>IF(C2203="",NA(),MATCH($B2203&amp;$C2203,'Smelter Look-up'!$J:$J,0))</f>
        <v>#N/A</v>
      </c>
      <c r="X2203" s="170">
        <f t="shared" ca="1" si="126"/>
        <v>0</v>
      </c>
      <c r="AB2203" s="314" t="str">
        <f t="shared" si="128"/>
        <v/>
      </c>
    </row>
    <row r="2204" spans="1:28" s="170" customFormat="1" ht="20.25">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27"/>
        <v/>
      </c>
      <c r="T2204" s="155" t="str">
        <f ca="1">IF(B2204="","",IF(ISERROR(MATCH($J2204,SorP!$B$1:$B$6226,0)),"",INDIRECT("'SorP'!$A$"&amp;MATCH($S2204&amp;$J2204,SorP!C:C,0))))</f>
        <v/>
      </c>
      <c r="U2204" s="168"/>
      <c r="V2204" s="169" t="e">
        <f>IF(C2204="",NA(),MATCH($B2204&amp;$C2204,'Smelter Look-up'!$J:$J,0))</f>
        <v>#N/A</v>
      </c>
      <c r="X2204" s="170">
        <f t="shared" ca="1" si="126"/>
        <v>0</v>
      </c>
      <c r="AB2204" s="314" t="str">
        <f t="shared" si="128"/>
        <v/>
      </c>
    </row>
    <row r="2205" spans="1:28" s="170" customFormat="1" ht="20.25">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27"/>
        <v/>
      </c>
      <c r="T2205" s="155" t="str">
        <f ca="1">IF(B2205="","",IF(ISERROR(MATCH($J2205,SorP!$B$1:$B$6226,0)),"",INDIRECT("'SorP'!$A$"&amp;MATCH($S2205&amp;$J2205,SorP!C:C,0))))</f>
        <v/>
      </c>
      <c r="U2205" s="168"/>
      <c r="V2205" s="169" t="e">
        <f>IF(C2205="",NA(),MATCH($B2205&amp;$C2205,'Smelter Look-up'!$J:$J,0))</f>
        <v>#N/A</v>
      </c>
      <c r="X2205" s="170">
        <f t="shared" ca="1" si="126"/>
        <v>0</v>
      </c>
      <c r="AB2205" s="314" t="str">
        <f t="shared" si="128"/>
        <v/>
      </c>
    </row>
    <row r="2206" spans="1:28" s="170" customFormat="1" ht="20.25">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27"/>
        <v/>
      </c>
      <c r="T2206" s="155" t="str">
        <f ca="1">IF(B2206="","",IF(ISERROR(MATCH($J2206,SorP!$B$1:$B$6226,0)),"",INDIRECT("'SorP'!$A$"&amp;MATCH($S2206&amp;$J2206,SorP!C:C,0))))</f>
        <v/>
      </c>
      <c r="U2206" s="168"/>
      <c r="V2206" s="169" t="e">
        <f>IF(C2206="",NA(),MATCH($B2206&amp;$C2206,'Smelter Look-up'!$J:$J,0))</f>
        <v>#N/A</v>
      </c>
      <c r="X2206" s="170">
        <f t="shared" ca="1" si="126"/>
        <v>0</v>
      </c>
      <c r="AB2206" s="314" t="str">
        <f t="shared" si="128"/>
        <v/>
      </c>
    </row>
    <row r="2207" spans="1:28" s="170" customFormat="1" ht="20.25">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27"/>
        <v/>
      </c>
      <c r="T2207" s="155" t="str">
        <f ca="1">IF(B2207="","",IF(ISERROR(MATCH($J2207,SorP!$B$1:$B$6226,0)),"",INDIRECT("'SorP'!$A$"&amp;MATCH($S2207&amp;$J2207,SorP!C:C,0))))</f>
        <v/>
      </c>
      <c r="U2207" s="168"/>
      <c r="V2207" s="169" t="e">
        <f>IF(C2207="",NA(),MATCH($B2207&amp;$C2207,'Smelter Look-up'!$J:$J,0))</f>
        <v>#N/A</v>
      </c>
      <c r="X2207" s="170">
        <f t="shared" ca="1" si="126"/>
        <v>0</v>
      </c>
      <c r="AB2207" s="314" t="str">
        <f t="shared" si="128"/>
        <v/>
      </c>
    </row>
    <row r="2208" spans="1:28" s="170" customFormat="1" ht="20.25">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27"/>
        <v/>
      </c>
      <c r="T2208" s="155" t="str">
        <f ca="1">IF(B2208="","",IF(ISERROR(MATCH($J2208,SorP!$B$1:$B$6226,0)),"",INDIRECT("'SorP'!$A$"&amp;MATCH($S2208&amp;$J2208,SorP!C:C,0))))</f>
        <v/>
      </c>
      <c r="U2208" s="168"/>
      <c r="V2208" s="169" t="e">
        <f>IF(C2208="",NA(),MATCH($B2208&amp;$C2208,'Smelter Look-up'!$J:$J,0))</f>
        <v>#N/A</v>
      </c>
      <c r="X2208" s="170">
        <f t="shared" ca="1" si="126"/>
        <v>0</v>
      </c>
      <c r="AB2208" s="314" t="str">
        <f t="shared" si="128"/>
        <v/>
      </c>
    </row>
    <row r="2209" spans="1:28" s="170" customFormat="1" ht="20.25">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27"/>
        <v/>
      </c>
      <c r="T2209" s="155" t="str">
        <f ca="1">IF(B2209="","",IF(ISERROR(MATCH($J2209,SorP!$B$1:$B$6226,0)),"",INDIRECT("'SorP'!$A$"&amp;MATCH($S2209&amp;$J2209,SorP!C:C,0))))</f>
        <v/>
      </c>
      <c r="U2209" s="168"/>
      <c r="V2209" s="169" t="e">
        <f>IF(C2209="",NA(),MATCH($B2209&amp;$C2209,'Smelter Look-up'!$J:$J,0))</f>
        <v>#N/A</v>
      </c>
      <c r="X2209" s="170">
        <f t="shared" ca="1" si="126"/>
        <v>0</v>
      </c>
      <c r="AB2209" s="314" t="str">
        <f t="shared" si="128"/>
        <v/>
      </c>
    </row>
    <row r="2210" spans="1:28" s="170" customFormat="1" ht="20.25">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27"/>
        <v/>
      </c>
      <c r="T2210" s="155" t="str">
        <f ca="1">IF(B2210="","",IF(ISERROR(MATCH($J2210,SorP!$B$1:$B$6226,0)),"",INDIRECT("'SorP'!$A$"&amp;MATCH($S2210&amp;$J2210,SorP!C:C,0))))</f>
        <v/>
      </c>
      <c r="U2210" s="168"/>
      <c r="V2210" s="169" t="e">
        <f>IF(C2210="",NA(),MATCH($B2210&amp;$C2210,'Smelter Look-up'!$J:$J,0))</f>
        <v>#N/A</v>
      </c>
      <c r="X2210" s="170">
        <f t="shared" ca="1" si="126"/>
        <v>0</v>
      </c>
      <c r="AB2210" s="314" t="str">
        <f t="shared" si="128"/>
        <v/>
      </c>
    </row>
    <row r="2211" spans="1:28" s="170" customFormat="1" ht="20.25">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27"/>
        <v/>
      </c>
      <c r="T2211" s="155" t="str">
        <f ca="1">IF(B2211="","",IF(ISERROR(MATCH($J2211,SorP!$B$1:$B$6226,0)),"",INDIRECT("'SorP'!$A$"&amp;MATCH($S2211&amp;$J2211,SorP!C:C,0))))</f>
        <v/>
      </c>
      <c r="U2211" s="168"/>
      <c r="V2211" s="169" t="e">
        <f>IF(C2211="",NA(),MATCH($B2211&amp;$C2211,'Smelter Look-up'!$J:$J,0))</f>
        <v>#N/A</v>
      </c>
      <c r="X2211" s="170">
        <f t="shared" ca="1" si="126"/>
        <v>0</v>
      </c>
      <c r="AB2211" s="314" t="str">
        <f t="shared" si="128"/>
        <v/>
      </c>
    </row>
    <row r="2212" spans="1:28" s="170" customFormat="1" ht="20.25">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27"/>
        <v/>
      </c>
      <c r="T2212" s="155" t="str">
        <f ca="1">IF(B2212="","",IF(ISERROR(MATCH($J2212,SorP!$B$1:$B$6226,0)),"",INDIRECT("'SorP'!$A$"&amp;MATCH($S2212&amp;$J2212,SorP!C:C,0))))</f>
        <v/>
      </c>
      <c r="U2212" s="168"/>
      <c r="V2212" s="169" t="e">
        <f>IF(C2212="",NA(),MATCH($B2212&amp;$C2212,'Smelter Look-up'!$J:$J,0))</f>
        <v>#N/A</v>
      </c>
      <c r="X2212" s="170">
        <f t="shared" ca="1" si="126"/>
        <v>0</v>
      </c>
      <c r="AB2212" s="314" t="str">
        <f t="shared" si="128"/>
        <v/>
      </c>
    </row>
    <row r="2213" spans="1:28" s="170" customFormat="1" ht="20.25">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27"/>
        <v/>
      </c>
      <c r="T2213" s="155" t="str">
        <f ca="1">IF(B2213="","",IF(ISERROR(MATCH($J2213,SorP!$B$1:$B$6226,0)),"",INDIRECT("'SorP'!$A$"&amp;MATCH($S2213&amp;$J2213,SorP!C:C,0))))</f>
        <v/>
      </c>
      <c r="U2213" s="168"/>
      <c r="V2213" s="169" t="e">
        <f>IF(C2213="",NA(),MATCH($B2213&amp;$C2213,'Smelter Look-up'!$J:$J,0))</f>
        <v>#N/A</v>
      </c>
      <c r="X2213" s="170">
        <f t="shared" ca="1" si="126"/>
        <v>0</v>
      </c>
      <c r="AB2213" s="314" t="str">
        <f t="shared" si="128"/>
        <v/>
      </c>
    </row>
    <row r="2214" spans="1:28" s="170" customFormat="1" ht="20.25">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27"/>
        <v/>
      </c>
      <c r="T2214" s="155" t="str">
        <f ca="1">IF(B2214="","",IF(ISERROR(MATCH($J2214,SorP!$B$1:$B$6226,0)),"",INDIRECT("'SorP'!$A$"&amp;MATCH($S2214&amp;$J2214,SorP!C:C,0))))</f>
        <v/>
      </c>
      <c r="U2214" s="168"/>
      <c r="V2214" s="169" t="e">
        <f>IF(C2214="",NA(),MATCH($B2214&amp;$C2214,'Smelter Look-up'!$J:$J,0))</f>
        <v>#N/A</v>
      </c>
      <c r="X2214" s="170">
        <f t="shared" ca="1" si="126"/>
        <v>0</v>
      </c>
      <c r="AB2214" s="314" t="str">
        <f t="shared" si="128"/>
        <v/>
      </c>
    </row>
    <row r="2215" spans="1:28" s="170" customFormat="1" ht="20.25">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27"/>
        <v/>
      </c>
      <c r="T2215" s="155" t="str">
        <f ca="1">IF(B2215="","",IF(ISERROR(MATCH($J2215,SorP!$B$1:$B$6226,0)),"",INDIRECT("'SorP'!$A$"&amp;MATCH($S2215&amp;$J2215,SorP!C:C,0))))</f>
        <v/>
      </c>
      <c r="U2215" s="168"/>
      <c r="V2215" s="169" t="e">
        <f>IF(C2215="",NA(),MATCH($B2215&amp;$C2215,'Smelter Look-up'!$J:$J,0))</f>
        <v>#N/A</v>
      </c>
      <c r="X2215" s="170">
        <f t="shared" ca="1" si="126"/>
        <v>0</v>
      </c>
      <c r="AB2215" s="314" t="str">
        <f t="shared" si="128"/>
        <v/>
      </c>
    </row>
    <row r="2216" spans="1:28" s="170" customFormat="1" ht="20.25">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27"/>
        <v/>
      </c>
      <c r="T2216" s="155" t="str">
        <f ca="1">IF(B2216="","",IF(ISERROR(MATCH($J2216,SorP!$B$1:$B$6226,0)),"",INDIRECT("'SorP'!$A$"&amp;MATCH($S2216&amp;$J2216,SorP!C:C,0))))</f>
        <v/>
      </c>
      <c r="U2216" s="168"/>
      <c r="V2216" s="169" t="e">
        <f>IF(C2216="",NA(),MATCH($B2216&amp;$C2216,'Smelter Look-up'!$J:$J,0))</f>
        <v>#N/A</v>
      </c>
      <c r="X2216" s="170">
        <f t="shared" ca="1" si="126"/>
        <v>0</v>
      </c>
      <c r="AB2216" s="314" t="str">
        <f t="shared" si="128"/>
        <v/>
      </c>
    </row>
    <row r="2217" spans="1:28" s="170" customFormat="1" ht="20.25">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27"/>
        <v/>
      </c>
      <c r="T2217" s="155" t="str">
        <f ca="1">IF(B2217="","",IF(ISERROR(MATCH($J2217,SorP!$B$1:$B$6226,0)),"",INDIRECT("'SorP'!$A$"&amp;MATCH($S2217&amp;$J2217,SorP!C:C,0))))</f>
        <v/>
      </c>
      <c r="U2217" s="168"/>
      <c r="V2217" s="169" t="e">
        <f>IF(C2217="",NA(),MATCH($B2217&amp;$C2217,'Smelter Look-up'!$J:$J,0))</f>
        <v>#N/A</v>
      </c>
      <c r="X2217" s="170">
        <f t="shared" ca="1" si="126"/>
        <v>0</v>
      </c>
      <c r="AB2217" s="314" t="str">
        <f t="shared" si="128"/>
        <v/>
      </c>
    </row>
    <row r="2218" spans="1:28" s="170" customFormat="1" ht="20.25">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27"/>
        <v/>
      </c>
      <c r="T2218" s="155" t="str">
        <f ca="1">IF(B2218="","",IF(ISERROR(MATCH($J2218,SorP!$B$1:$B$6226,0)),"",INDIRECT("'SorP'!$A$"&amp;MATCH($S2218&amp;$J2218,SorP!C:C,0))))</f>
        <v/>
      </c>
      <c r="U2218" s="168"/>
      <c r="V2218" s="169" t="e">
        <f>IF(C2218="",NA(),MATCH($B2218&amp;$C2218,'Smelter Look-up'!$J:$J,0))</f>
        <v>#N/A</v>
      </c>
      <c r="X2218" s="170">
        <f t="shared" ca="1" si="126"/>
        <v>0</v>
      </c>
      <c r="AB2218" s="314" t="str">
        <f t="shared" si="128"/>
        <v/>
      </c>
    </row>
    <row r="2219" spans="1:28" s="170" customFormat="1" ht="20.25">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27"/>
        <v/>
      </c>
      <c r="T2219" s="155" t="str">
        <f ca="1">IF(B2219="","",IF(ISERROR(MATCH($J2219,SorP!$B$1:$B$6226,0)),"",INDIRECT("'SorP'!$A$"&amp;MATCH($S2219&amp;$J2219,SorP!C:C,0))))</f>
        <v/>
      </c>
      <c r="U2219" s="168"/>
      <c r="V2219" s="169" t="e">
        <f>IF(C2219="",NA(),MATCH($B2219&amp;$C2219,'Smelter Look-up'!$J:$J,0))</f>
        <v>#N/A</v>
      </c>
      <c r="X2219" s="170">
        <f t="shared" ca="1" si="126"/>
        <v>0</v>
      </c>
      <c r="AB2219" s="314" t="str">
        <f t="shared" si="128"/>
        <v/>
      </c>
    </row>
    <row r="2220" spans="1:28" s="170" customFormat="1" ht="20.25">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27"/>
        <v/>
      </c>
      <c r="T2220" s="155" t="str">
        <f ca="1">IF(B2220="","",IF(ISERROR(MATCH($J2220,SorP!$B$1:$B$6226,0)),"",INDIRECT("'SorP'!$A$"&amp;MATCH($S2220&amp;$J2220,SorP!C:C,0))))</f>
        <v/>
      </c>
      <c r="U2220" s="168"/>
      <c r="V2220" s="169" t="e">
        <f>IF(C2220="",NA(),MATCH($B2220&amp;$C2220,'Smelter Look-up'!$J:$J,0))</f>
        <v>#N/A</v>
      </c>
      <c r="X2220" s="170">
        <f t="shared" ca="1" si="126"/>
        <v>0</v>
      </c>
      <c r="AB2220" s="314" t="str">
        <f t="shared" si="128"/>
        <v/>
      </c>
    </row>
    <row r="2221" spans="1:28" s="170" customFormat="1" ht="20.25">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27"/>
        <v/>
      </c>
      <c r="T2221" s="155" t="str">
        <f ca="1">IF(B2221="","",IF(ISERROR(MATCH($J2221,SorP!$B$1:$B$6226,0)),"",INDIRECT("'SorP'!$A$"&amp;MATCH($S2221&amp;$J2221,SorP!C:C,0))))</f>
        <v/>
      </c>
      <c r="U2221" s="168"/>
      <c r="V2221" s="169" t="e">
        <f>IF(C2221="",NA(),MATCH($B2221&amp;$C2221,'Smelter Look-up'!$J:$J,0))</f>
        <v>#N/A</v>
      </c>
      <c r="X2221" s="170">
        <f t="shared" ca="1" si="126"/>
        <v>0</v>
      </c>
      <c r="AB2221" s="314" t="str">
        <f t="shared" si="128"/>
        <v/>
      </c>
    </row>
    <row r="2222" spans="1:28" s="170" customFormat="1" ht="20.25">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27"/>
        <v/>
      </c>
      <c r="T2222" s="155" t="str">
        <f ca="1">IF(B2222="","",IF(ISERROR(MATCH($J2222,SorP!$B$1:$B$6226,0)),"",INDIRECT("'SorP'!$A$"&amp;MATCH($S2222&amp;$J2222,SorP!C:C,0))))</f>
        <v/>
      </c>
      <c r="U2222" s="168"/>
      <c r="V2222" s="169" t="e">
        <f>IF(C2222="",NA(),MATCH($B2222&amp;$C2222,'Smelter Look-up'!$J:$J,0))</f>
        <v>#N/A</v>
      </c>
      <c r="X2222" s="170">
        <f t="shared" ca="1" si="126"/>
        <v>0</v>
      </c>
      <c r="AB2222" s="314" t="str">
        <f t="shared" si="128"/>
        <v/>
      </c>
    </row>
    <row r="2223" spans="1:28" s="170" customFormat="1" ht="20.25">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27"/>
        <v/>
      </c>
      <c r="T2223" s="155" t="str">
        <f ca="1">IF(B2223="","",IF(ISERROR(MATCH($J2223,SorP!$B$1:$B$6226,0)),"",INDIRECT("'SorP'!$A$"&amp;MATCH($S2223&amp;$J2223,SorP!C:C,0))))</f>
        <v/>
      </c>
      <c r="U2223" s="168"/>
      <c r="V2223" s="169" t="e">
        <f>IF(C2223="",NA(),MATCH($B2223&amp;$C2223,'Smelter Look-up'!$J:$J,0))</f>
        <v>#N/A</v>
      </c>
      <c r="X2223" s="170">
        <f t="shared" ca="1" si="126"/>
        <v>0</v>
      </c>
      <c r="AB2223" s="314" t="str">
        <f t="shared" si="128"/>
        <v/>
      </c>
    </row>
    <row r="2224" spans="1:28" s="170" customFormat="1" ht="20.25">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27"/>
        <v/>
      </c>
      <c r="T2224" s="155" t="str">
        <f ca="1">IF(B2224="","",IF(ISERROR(MATCH($J2224,SorP!$B$1:$B$6226,0)),"",INDIRECT("'SorP'!$A$"&amp;MATCH($S2224&amp;$J2224,SorP!C:C,0))))</f>
        <v/>
      </c>
      <c r="U2224" s="168"/>
      <c r="V2224" s="169" t="e">
        <f>IF(C2224="",NA(),MATCH($B2224&amp;$C2224,'Smelter Look-up'!$J:$J,0))</f>
        <v>#N/A</v>
      </c>
      <c r="X2224" s="170">
        <f t="shared" ca="1" si="126"/>
        <v>0</v>
      </c>
      <c r="AB2224" s="314" t="str">
        <f t="shared" si="128"/>
        <v/>
      </c>
    </row>
    <row r="2225" spans="1:28" s="170" customFormat="1" ht="20.25">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27"/>
        <v/>
      </c>
      <c r="T2225" s="155" t="str">
        <f ca="1">IF(B2225="","",IF(ISERROR(MATCH($J2225,SorP!$B$1:$B$6226,0)),"",INDIRECT("'SorP'!$A$"&amp;MATCH($S2225&amp;$J2225,SorP!C:C,0))))</f>
        <v/>
      </c>
      <c r="U2225" s="168"/>
      <c r="V2225" s="169" t="e">
        <f>IF(C2225="",NA(),MATCH($B2225&amp;$C2225,'Smelter Look-up'!$J:$J,0))</f>
        <v>#N/A</v>
      </c>
      <c r="X2225" s="170">
        <f t="shared" ca="1" si="126"/>
        <v>0</v>
      </c>
      <c r="AB2225" s="314" t="str">
        <f t="shared" si="128"/>
        <v/>
      </c>
    </row>
    <row r="2226" spans="1:28" s="170" customFormat="1" ht="20.25">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27"/>
        <v/>
      </c>
      <c r="T2226" s="155" t="str">
        <f ca="1">IF(B2226="","",IF(ISERROR(MATCH($J2226,SorP!$B$1:$B$6226,0)),"",INDIRECT("'SorP'!$A$"&amp;MATCH($S2226&amp;$J2226,SorP!C:C,0))))</f>
        <v/>
      </c>
      <c r="U2226" s="168"/>
      <c r="V2226" s="169" t="e">
        <f>IF(C2226="",NA(),MATCH($B2226&amp;$C2226,'Smelter Look-up'!$J:$J,0))</f>
        <v>#N/A</v>
      </c>
      <c r="X2226" s="170">
        <f t="shared" ca="1" si="126"/>
        <v>0</v>
      </c>
      <c r="AB2226" s="314" t="str">
        <f t="shared" si="128"/>
        <v/>
      </c>
    </row>
    <row r="2227" spans="1:28" s="170" customFormat="1" ht="20.25">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27"/>
        <v/>
      </c>
      <c r="T2227" s="155" t="str">
        <f ca="1">IF(B2227="","",IF(ISERROR(MATCH($J2227,SorP!$B$1:$B$6226,0)),"",INDIRECT("'SorP'!$A$"&amp;MATCH($S2227&amp;$J2227,SorP!C:C,0))))</f>
        <v/>
      </c>
      <c r="U2227" s="168"/>
      <c r="V2227" s="169" t="e">
        <f>IF(C2227="",NA(),MATCH($B2227&amp;$C2227,'Smelter Look-up'!$J:$J,0))</f>
        <v>#N/A</v>
      </c>
      <c r="X2227" s="170">
        <f t="shared" ca="1" si="126"/>
        <v>0</v>
      </c>
      <c r="AB2227" s="314" t="str">
        <f t="shared" si="128"/>
        <v/>
      </c>
    </row>
    <row r="2228" spans="1:28" s="170" customFormat="1" ht="20.25">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27"/>
        <v/>
      </c>
      <c r="T2228" s="155" t="str">
        <f ca="1">IF(B2228="","",IF(ISERROR(MATCH($J2228,SorP!$B$1:$B$6226,0)),"",INDIRECT("'SorP'!$A$"&amp;MATCH($S2228&amp;$J2228,SorP!C:C,0))))</f>
        <v/>
      </c>
      <c r="U2228" s="168"/>
      <c r="V2228" s="169" t="e">
        <f>IF(C2228="",NA(),MATCH($B2228&amp;$C2228,'Smelter Look-up'!$J:$J,0))</f>
        <v>#N/A</v>
      </c>
      <c r="X2228" s="170">
        <f t="shared" ca="1" si="126"/>
        <v>0</v>
      </c>
      <c r="AB2228" s="314" t="str">
        <f t="shared" si="128"/>
        <v/>
      </c>
    </row>
    <row r="2229" spans="1:28" s="170" customFormat="1" ht="20.25">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27"/>
        <v/>
      </c>
      <c r="T2229" s="155" t="str">
        <f ca="1">IF(B2229="","",IF(ISERROR(MATCH($J2229,SorP!$B$1:$B$6226,0)),"",INDIRECT("'SorP'!$A$"&amp;MATCH($S2229&amp;$J2229,SorP!C:C,0))))</f>
        <v/>
      </c>
      <c r="U2229" s="168"/>
      <c r="V2229" s="169" t="e">
        <f>IF(C2229="",NA(),MATCH($B2229&amp;$C2229,'Smelter Look-up'!$J:$J,0))</f>
        <v>#N/A</v>
      </c>
      <c r="X2229" s="170">
        <f t="shared" ca="1" si="126"/>
        <v>0</v>
      </c>
      <c r="AB2229" s="314" t="str">
        <f t="shared" si="128"/>
        <v/>
      </c>
    </row>
    <row r="2230" spans="1:28" s="170" customFormat="1" ht="20.25">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27"/>
        <v/>
      </c>
      <c r="T2230" s="155" t="str">
        <f ca="1">IF(B2230="","",IF(ISERROR(MATCH($J2230,SorP!$B$1:$B$6226,0)),"",INDIRECT("'SorP'!$A$"&amp;MATCH($S2230&amp;$J2230,SorP!C:C,0))))</f>
        <v/>
      </c>
      <c r="U2230" s="168"/>
      <c r="V2230" s="169" t="e">
        <f>IF(C2230="",NA(),MATCH($B2230&amp;$C2230,'Smelter Look-up'!$J:$J,0))</f>
        <v>#N/A</v>
      </c>
      <c r="X2230" s="170">
        <f t="shared" ca="1" si="126"/>
        <v>0</v>
      </c>
      <c r="AB2230" s="314" t="str">
        <f t="shared" si="128"/>
        <v/>
      </c>
    </row>
    <row r="2231" spans="1:28" s="170" customFormat="1" ht="20.25">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27"/>
        <v/>
      </c>
      <c r="T2231" s="155" t="str">
        <f ca="1">IF(B2231="","",IF(ISERROR(MATCH($J2231,SorP!$B$1:$B$6226,0)),"",INDIRECT("'SorP'!$A$"&amp;MATCH($S2231&amp;$J2231,SorP!C:C,0))))</f>
        <v/>
      </c>
      <c r="U2231" s="168"/>
      <c r="V2231" s="169" t="e">
        <f>IF(C2231="",NA(),MATCH($B2231&amp;$C2231,'Smelter Look-up'!$J:$J,0))</f>
        <v>#N/A</v>
      </c>
      <c r="X2231" s="170">
        <f t="shared" ca="1" si="126"/>
        <v>0</v>
      </c>
      <c r="AB2231" s="314" t="str">
        <f t="shared" si="128"/>
        <v/>
      </c>
    </row>
    <row r="2232" spans="1:28" s="170" customFormat="1" ht="20.25">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27"/>
        <v/>
      </c>
      <c r="T2232" s="155" t="str">
        <f ca="1">IF(B2232="","",IF(ISERROR(MATCH($J2232,SorP!$B$1:$B$6226,0)),"",INDIRECT("'SorP'!$A$"&amp;MATCH($S2232&amp;$J2232,SorP!C:C,0))))</f>
        <v/>
      </c>
      <c r="U2232" s="168"/>
      <c r="V2232" s="169" t="e">
        <f>IF(C2232="",NA(),MATCH($B2232&amp;$C2232,'Smelter Look-up'!$J:$J,0))</f>
        <v>#N/A</v>
      </c>
      <c r="X2232" s="170">
        <f t="shared" ca="1" si="126"/>
        <v>0</v>
      </c>
      <c r="AB2232" s="314" t="str">
        <f t="shared" si="128"/>
        <v/>
      </c>
    </row>
    <row r="2233" spans="1:28" s="170" customFormat="1" ht="20.25">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27"/>
        <v/>
      </c>
      <c r="T2233" s="155" t="str">
        <f ca="1">IF(B2233="","",IF(ISERROR(MATCH($J2233,SorP!$B$1:$B$6226,0)),"",INDIRECT("'SorP'!$A$"&amp;MATCH($S2233&amp;$J2233,SorP!C:C,0))))</f>
        <v/>
      </c>
      <c r="U2233" s="168"/>
      <c r="V2233" s="169" t="e">
        <f>IF(C2233="",NA(),MATCH($B2233&amp;$C2233,'Smelter Look-up'!$J:$J,0))</f>
        <v>#N/A</v>
      </c>
      <c r="X2233" s="170">
        <f t="shared" ca="1" si="126"/>
        <v>0</v>
      </c>
      <c r="AB2233" s="314" t="str">
        <f t="shared" si="128"/>
        <v/>
      </c>
    </row>
    <row r="2234" spans="1:28" s="170" customFormat="1" ht="20.25">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27"/>
        <v/>
      </c>
      <c r="T2234" s="155" t="str">
        <f ca="1">IF(B2234="","",IF(ISERROR(MATCH($J2234,SorP!$B$1:$B$6226,0)),"",INDIRECT("'SorP'!$A$"&amp;MATCH($S2234&amp;$J2234,SorP!C:C,0))))</f>
        <v/>
      </c>
      <c r="U2234" s="168"/>
      <c r="V2234" s="169" t="e">
        <f>IF(C2234="",NA(),MATCH($B2234&amp;$C2234,'Smelter Look-up'!$J:$J,0))</f>
        <v>#N/A</v>
      </c>
      <c r="X2234" s="170">
        <f t="shared" ca="1" si="126"/>
        <v>0</v>
      </c>
      <c r="AB2234" s="314" t="str">
        <f t="shared" si="128"/>
        <v/>
      </c>
    </row>
    <row r="2235" spans="1:28" s="170" customFormat="1" ht="20.25">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27"/>
        <v/>
      </c>
      <c r="T2235" s="155" t="str">
        <f ca="1">IF(B2235="","",IF(ISERROR(MATCH($J2235,SorP!$B$1:$B$6226,0)),"",INDIRECT("'SorP'!$A$"&amp;MATCH($S2235&amp;$J2235,SorP!C:C,0))))</f>
        <v/>
      </c>
      <c r="U2235" s="168"/>
      <c r="V2235" s="169" t="e">
        <f>IF(C2235="",NA(),MATCH($B2235&amp;$C2235,'Smelter Look-up'!$J:$J,0))</f>
        <v>#N/A</v>
      </c>
      <c r="X2235" s="170">
        <f t="shared" ref="X2235:X2298" ca="1" si="129">IF(AND(C2235="Smelter not listed",OR(LEN(D2235)=0,LEN(E2235)=0)),1,0)</f>
        <v>0</v>
      </c>
      <c r="AB2235" s="314" t="str">
        <f t="shared" si="128"/>
        <v/>
      </c>
    </row>
    <row r="2236" spans="1:28" s="170" customFormat="1" ht="20.25">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ref="S2236:S2299" ca="1" si="130">IF(B2236="","",IF(ISERROR(MATCH($E2236,CL,0)),"Unknown",INDIRECT("'C'!$A$"&amp;MATCH($E2236,CL,0)+1)))</f>
        <v/>
      </c>
      <c r="T2236" s="155" t="str">
        <f ca="1">IF(B2236="","",IF(ISERROR(MATCH($J2236,SorP!$B$1:$B$6226,0)),"",INDIRECT("'SorP'!$A$"&amp;MATCH($S2236&amp;$J2236,SorP!C:C,0))))</f>
        <v/>
      </c>
      <c r="U2236" s="168"/>
      <c r="V2236" s="169" t="e">
        <f>IF(C2236="",NA(),MATCH($B2236&amp;$C2236,'Smelter Look-up'!$J:$J,0))</f>
        <v>#N/A</v>
      </c>
      <c r="X2236" s="170">
        <f t="shared" ca="1" si="129"/>
        <v>0</v>
      </c>
      <c r="AB2236" s="314" t="str">
        <f t="shared" si="128"/>
        <v/>
      </c>
    </row>
    <row r="2237" spans="1:28" s="170" customFormat="1" ht="20.25">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30"/>
        <v/>
      </c>
      <c r="T2237" s="155" t="str">
        <f ca="1">IF(B2237="","",IF(ISERROR(MATCH($J2237,SorP!$B$1:$B$6226,0)),"",INDIRECT("'SorP'!$A$"&amp;MATCH($S2237&amp;$J2237,SorP!C:C,0))))</f>
        <v/>
      </c>
      <c r="U2237" s="168"/>
      <c r="V2237" s="169" t="e">
        <f>IF(C2237="",NA(),MATCH($B2237&amp;$C2237,'Smelter Look-up'!$J:$J,0))</f>
        <v>#N/A</v>
      </c>
      <c r="X2237" s="170">
        <f t="shared" ca="1" si="129"/>
        <v>0</v>
      </c>
      <c r="AB2237" s="314" t="str">
        <f t="shared" si="128"/>
        <v/>
      </c>
    </row>
    <row r="2238" spans="1:28" s="170" customFormat="1" ht="20.25">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30"/>
        <v/>
      </c>
      <c r="T2238" s="155" t="str">
        <f ca="1">IF(B2238="","",IF(ISERROR(MATCH($J2238,SorP!$B$1:$B$6226,0)),"",INDIRECT("'SorP'!$A$"&amp;MATCH($S2238&amp;$J2238,SorP!C:C,0))))</f>
        <v/>
      </c>
      <c r="U2238" s="168"/>
      <c r="V2238" s="169" t="e">
        <f>IF(C2238="",NA(),MATCH($B2238&amp;$C2238,'Smelter Look-up'!$J:$J,0))</f>
        <v>#N/A</v>
      </c>
      <c r="X2238" s="170">
        <f t="shared" ca="1" si="129"/>
        <v>0</v>
      </c>
      <c r="AB2238" s="314" t="str">
        <f t="shared" si="128"/>
        <v/>
      </c>
    </row>
    <row r="2239" spans="1:28" s="170" customFormat="1" ht="20.25">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30"/>
        <v/>
      </c>
      <c r="T2239" s="155" t="str">
        <f ca="1">IF(B2239="","",IF(ISERROR(MATCH($J2239,SorP!$B$1:$B$6226,0)),"",INDIRECT("'SorP'!$A$"&amp;MATCH($S2239&amp;$J2239,SorP!C:C,0))))</f>
        <v/>
      </c>
      <c r="U2239" s="168"/>
      <c r="V2239" s="169" t="e">
        <f>IF(C2239="",NA(),MATCH($B2239&amp;$C2239,'Smelter Look-up'!$J:$J,0))</f>
        <v>#N/A</v>
      </c>
      <c r="X2239" s="170">
        <f t="shared" ca="1" si="129"/>
        <v>0</v>
      </c>
      <c r="AB2239" s="314" t="str">
        <f t="shared" si="128"/>
        <v/>
      </c>
    </row>
    <row r="2240" spans="1:28" s="170" customFormat="1" ht="20.25">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ca="1" si="130"/>
        <v/>
      </c>
      <c r="T2240" s="155" t="str">
        <f ca="1">IF(B2240="","",IF(ISERROR(MATCH($J2240,SorP!$B$1:$B$6226,0)),"",INDIRECT("'SorP'!$A$"&amp;MATCH($S2240&amp;$J2240,SorP!C:C,0))))</f>
        <v/>
      </c>
      <c r="U2240" s="168"/>
      <c r="V2240" s="169" t="e">
        <f>IF(C2240="",NA(),MATCH($B2240&amp;$C2240,'Smelter Look-up'!$J:$J,0))</f>
        <v>#N/A</v>
      </c>
      <c r="X2240" s="170">
        <f t="shared" ca="1" si="129"/>
        <v>0</v>
      </c>
      <c r="AB2240" s="314" t="str">
        <f t="shared" si="128"/>
        <v/>
      </c>
    </row>
    <row r="2241" spans="1:28" s="170" customFormat="1" ht="20.25">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30"/>
        <v/>
      </c>
      <c r="T2241" s="155" t="str">
        <f ca="1">IF(B2241="","",IF(ISERROR(MATCH($J2241,SorP!$B$1:$B$6226,0)),"",INDIRECT("'SorP'!$A$"&amp;MATCH($S2241&amp;$J2241,SorP!C:C,0))))</f>
        <v/>
      </c>
      <c r="U2241" s="168"/>
      <c r="V2241" s="169" t="e">
        <f>IF(C2241="",NA(),MATCH($B2241&amp;$C2241,'Smelter Look-up'!$J:$J,0))</f>
        <v>#N/A</v>
      </c>
      <c r="X2241" s="170">
        <f t="shared" ca="1" si="129"/>
        <v>0</v>
      </c>
      <c r="AB2241" s="314" t="str">
        <f t="shared" si="128"/>
        <v/>
      </c>
    </row>
    <row r="2242" spans="1:28" s="170" customFormat="1" ht="20.25">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30"/>
        <v/>
      </c>
      <c r="T2242" s="155" t="str">
        <f ca="1">IF(B2242="","",IF(ISERROR(MATCH($J2242,SorP!$B$1:$B$6226,0)),"",INDIRECT("'SorP'!$A$"&amp;MATCH($S2242&amp;$J2242,SorP!C:C,0))))</f>
        <v/>
      </c>
      <c r="U2242" s="168"/>
      <c r="V2242" s="169" t="e">
        <f>IF(C2242="",NA(),MATCH($B2242&amp;$C2242,'Smelter Look-up'!$J:$J,0))</f>
        <v>#N/A</v>
      </c>
      <c r="X2242" s="170">
        <f t="shared" ca="1" si="129"/>
        <v>0</v>
      </c>
      <c r="AB2242" s="314" t="str">
        <f t="shared" ref="AB2242:AB2305" si="131">IF(C2242="","",B2242)</f>
        <v/>
      </c>
    </row>
    <row r="2243" spans="1:28" s="170" customFormat="1" ht="20.25">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30"/>
        <v/>
      </c>
      <c r="T2243" s="155" t="str">
        <f ca="1">IF(B2243="","",IF(ISERROR(MATCH($J2243,SorP!$B$1:$B$6226,0)),"",INDIRECT("'SorP'!$A$"&amp;MATCH($S2243&amp;$J2243,SorP!C:C,0))))</f>
        <v/>
      </c>
      <c r="U2243" s="168"/>
      <c r="V2243" s="169" t="e">
        <f>IF(C2243="",NA(),MATCH($B2243&amp;$C2243,'Smelter Look-up'!$J:$J,0))</f>
        <v>#N/A</v>
      </c>
      <c r="X2243" s="170">
        <f t="shared" ca="1" si="129"/>
        <v>0</v>
      </c>
      <c r="AB2243" s="314" t="str">
        <f t="shared" si="131"/>
        <v/>
      </c>
    </row>
    <row r="2244" spans="1:28" s="170" customFormat="1" ht="20.25">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30"/>
        <v/>
      </c>
      <c r="T2244" s="155" t="str">
        <f ca="1">IF(B2244="","",IF(ISERROR(MATCH($J2244,SorP!$B$1:$B$6226,0)),"",INDIRECT("'SorP'!$A$"&amp;MATCH($S2244&amp;$J2244,SorP!C:C,0))))</f>
        <v/>
      </c>
      <c r="U2244" s="168"/>
      <c r="V2244" s="169" t="e">
        <f>IF(C2244="",NA(),MATCH($B2244&amp;$C2244,'Smelter Look-up'!$J:$J,0))</f>
        <v>#N/A</v>
      </c>
      <c r="X2244" s="170">
        <f t="shared" ca="1" si="129"/>
        <v>0</v>
      </c>
      <c r="AB2244" s="314" t="str">
        <f t="shared" si="131"/>
        <v/>
      </c>
    </row>
    <row r="2245" spans="1:28" s="170" customFormat="1" ht="20.25">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30"/>
        <v/>
      </c>
      <c r="T2245" s="155" t="str">
        <f ca="1">IF(B2245="","",IF(ISERROR(MATCH($J2245,SorP!$B$1:$B$6226,0)),"",INDIRECT("'SorP'!$A$"&amp;MATCH($S2245&amp;$J2245,SorP!C:C,0))))</f>
        <v/>
      </c>
      <c r="U2245" s="168"/>
      <c r="V2245" s="169" t="e">
        <f>IF(C2245="",NA(),MATCH($B2245&amp;$C2245,'Smelter Look-up'!$J:$J,0))</f>
        <v>#N/A</v>
      </c>
      <c r="X2245" s="170">
        <f t="shared" ca="1" si="129"/>
        <v>0</v>
      </c>
      <c r="AB2245" s="314" t="str">
        <f t="shared" si="131"/>
        <v/>
      </c>
    </row>
    <row r="2246" spans="1:28" s="170" customFormat="1" ht="20.25">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30"/>
        <v/>
      </c>
      <c r="T2246" s="155" t="str">
        <f ca="1">IF(B2246="","",IF(ISERROR(MATCH($J2246,SorP!$B$1:$B$6226,0)),"",INDIRECT("'SorP'!$A$"&amp;MATCH($S2246&amp;$J2246,SorP!C:C,0))))</f>
        <v/>
      </c>
      <c r="U2246" s="168"/>
      <c r="V2246" s="169" t="e">
        <f>IF(C2246="",NA(),MATCH($B2246&amp;$C2246,'Smelter Look-up'!$J:$J,0))</f>
        <v>#N/A</v>
      </c>
      <c r="X2246" s="170">
        <f t="shared" ca="1" si="129"/>
        <v>0</v>
      </c>
      <c r="AB2246" s="314" t="str">
        <f t="shared" si="131"/>
        <v/>
      </c>
    </row>
    <row r="2247" spans="1:28" s="170" customFormat="1" ht="20.25">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30"/>
        <v/>
      </c>
      <c r="T2247" s="155" t="str">
        <f ca="1">IF(B2247="","",IF(ISERROR(MATCH($J2247,SorP!$B$1:$B$6226,0)),"",INDIRECT("'SorP'!$A$"&amp;MATCH($S2247&amp;$J2247,SorP!C:C,0))))</f>
        <v/>
      </c>
      <c r="U2247" s="168"/>
      <c r="V2247" s="169" t="e">
        <f>IF(C2247="",NA(),MATCH($B2247&amp;$C2247,'Smelter Look-up'!$J:$J,0))</f>
        <v>#N/A</v>
      </c>
      <c r="X2247" s="170">
        <f t="shared" ca="1" si="129"/>
        <v>0</v>
      </c>
      <c r="AB2247" s="314" t="str">
        <f t="shared" si="131"/>
        <v/>
      </c>
    </row>
    <row r="2248" spans="1:28" s="170" customFormat="1" ht="20.25">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30"/>
        <v/>
      </c>
      <c r="T2248" s="155" t="str">
        <f ca="1">IF(B2248="","",IF(ISERROR(MATCH($J2248,SorP!$B$1:$B$6226,0)),"",INDIRECT("'SorP'!$A$"&amp;MATCH($S2248&amp;$J2248,SorP!C:C,0))))</f>
        <v/>
      </c>
      <c r="U2248" s="168"/>
      <c r="V2248" s="169" t="e">
        <f>IF(C2248="",NA(),MATCH($B2248&amp;$C2248,'Smelter Look-up'!$J:$J,0))</f>
        <v>#N/A</v>
      </c>
      <c r="X2248" s="170">
        <f t="shared" ca="1" si="129"/>
        <v>0</v>
      </c>
      <c r="AB2248" s="314" t="str">
        <f t="shared" si="131"/>
        <v/>
      </c>
    </row>
    <row r="2249" spans="1:28" s="170" customFormat="1" ht="20.25">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30"/>
        <v/>
      </c>
      <c r="T2249" s="155" t="str">
        <f ca="1">IF(B2249="","",IF(ISERROR(MATCH($J2249,SorP!$B$1:$B$6226,0)),"",INDIRECT("'SorP'!$A$"&amp;MATCH($S2249&amp;$J2249,SorP!C:C,0))))</f>
        <v/>
      </c>
      <c r="U2249" s="168"/>
      <c r="V2249" s="169" t="e">
        <f>IF(C2249="",NA(),MATCH($B2249&amp;$C2249,'Smelter Look-up'!$J:$J,0))</f>
        <v>#N/A</v>
      </c>
      <c r="X2249" s="170">
        <f t="shared" ca="1" si="129"/>
        <v>0</v>
      </c>
      <c r="AB2249" s="314" t="str">
        <f t="shared" si="131"/>
        <v/>
      </c>
    </row>
    <row r="2250" spans="1:28" s="170" customFormat="1" ht="20.25">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30"/>
        <v/>
      </c>
      <c r="T2250" s="155" t="str">
        <f ca="1">IF(B2250="","",IF(ISERROR(MATCH($J2250,SorP!$B$1:$B$6226,0)),"",INDIRECT("'SorP'!$A$"&amp;MATCH($S2250&amp;$J2250,SorP!C:C,0))))</f>
        <v/>
      </c>
      <c r="U2250" s="168"/>
      <c r="V2250" s="169" t="e">
        <f>IF(C2250="",NA(),MATCH($B2250&amp;$C2250,'Smelter Look-up'!$J:$J,0))</f>
        <v>#N/A</v>
      </c>
      <c r="X2250" s="170">
        <f t="shared" ca="1" si="129"/>
        <v>0</v>
      </c>
      <c r="AB2250" s="314" t="str">
        <f t="shared" si="131"/>
        <v/>
      </c>
    </row>
    <row r="2251" spans="1:28" s="170" customFormat="1" ht="20.25">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30"/>
        <v/>
      </c>
      <c r="T2251" s="155" t="str">
        <f ca="1">IF(B2251="","",IF(ISERROR(MATCH($J2251,SorP!$B$1:$B$6226,0)),"",INDIRECT("'SorP'!$A$"&amp;MATCH($S2251&amp;$J2251,SorP!C:C,0))))</f>
        <v/>
      </c>
      <c r="U2251" s="168"/>
      <c r="V2251" s="169" t="e">
        <f>IF(C2251="",NA(),MATCH($B2251&amp;$C2251,'Smelter Look-up'!$J:$J,0))</f>
        <v>#N/A</v>
      </c>
      <c r="X2251" s="170">
        <f t="shared" ca="1" si="129"/>
        <v>0</v>
      </c>
      <c r="AB2251" s="314" t="str">
        <f t="shared" si="131"/>
        <v/>
      </c>
    </row>
    <row r="2252" spans="1:28" s="170" customFormat="1" ht="20.25">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30"/>
        <v/>
      </c>
      <c r="T2252" s="155" t="str">
        <f ca="1">IF(B2252="","",IF(ISERROR(MATCH($J2252,SorP!$B$1:$B$6226,0)),"",INDIRECT("'SorP'!$A$"&amp;MATCH($S2252&amp;$J2252,SorP!C:C,0))))</f>
        <v/>
      </c>
      <c r="U2252" s="168"/>
      <c r="V2252" s="169" t="e">
        <f>IF(C2252="",NA(),MATCH($B2252&amp;$C2252,'Smelter Look-up'!$J:$J,0))</f>
        <v>#N/A</v>
      </c>
      <c r="X2252" s="170">
        <f t="shared" ca="1" si="129"/>
        <v>0</v>
      </c>
      <c r="AB2252" s="314" t="str">
        <f t="shared" si="131"/>
        <v/>
      </c>
    </row>
    <row r="2253" spans="1:28" s="170" customFormat="1" ht="20.25">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30"/>
        <v/>
      </c>
      <c r="T2253" s="155" t="str">
        <f ca="1">IF(B2253="","",IF(ISERROR(MATCH($J2253,SorP!$B$1:$B$6226,0)),"",INDIRECT("'SorP'!$A$"&amp;MATCH($S2253&amp;$J2253,SorP!C:C,0))))</f>
        <v/>
      </c>
      <c r="U2253" s="168"/>
      <c r="V2253" s="169" t="e">
        <f>IF(C2253="",NA(),MATCH($B2253&amp;$C2253,'Smelter Look-up'!$J:$J,0))</f>
        <v>#N/A</v>
      </c>
      <c r="X2253" s="170">
        <f t="shared" ca="1" si="129"/>
        <v>0</v>
      </c>
      <c r="AB2253" s="314" t="str">
        <f t="shared" si="131"/>
        <v/>
      </c>
    </row>
    <row r="2254" spans="1:28" s="170" customFormat="1" ht="20.25">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30"/>
        <v/>
      </c>
      <c r="T2254" s="155" t="str">
        <f ca="1">IF(B2254="","",IF(ISERROR(MATCH($J2254,SorP!$B$1:$B$6226,0)),"",INDIRECT("'SorP'!$A$"&amp;MATCH($S2254&amp;$J2254,SorP!C:C,0))))</f>
        <v/>
      </c>
      <c r="U2254" s="168"/>
      <c r="V2254" s="169" t="e">
        <f>IF(C2254="",NA(),MATCH($B2254&amp;$C2254,'Smelter Look-up'!$J:$J,0))</f>
        <v>#N/A</v>
      </c>
      <c r="X2254" s="170">
        <f t="shared" ca="1" si="129"/>
        <v>0</v>
      </c>
      <c r="AB2254" s="314" t="str">
        <f t="shared" si="131"/>
        <v/>
      </c>
    </row>
    <row r="2255" spans="1:28" s="170" customFormat="1" ht="20.25">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30"/>
        <v/>
      </c>
      <c r="T2255" s="155" t="str">
        <f ca="1">IF(B2255="","",IF(ISERROR(MATCH($J2255,SorP!$B$1:$B$6226,0)),"",INDIRECT("'SorP'!$A$"&amp;MATCH($S2255&amp;$J2255,SorP!C:C,0))))</f>
        <v/>
      </c>
      <c r="U2255" s="168"/>
      <c r="V2255" s="169" t="e">
        <f>IF(C2255="",NA(),MATCH($B2255&amp;$C2255,'Smelter Look-up'!$J:$J,0))</f>
        <v>#N/A</v>
      </c>
      <c r="X2255" s="170">
        <f t="shared" ca="1" si="129"/>
        <v>0</v>
      </c>
      <c r="AB2255" s="314" t="str">
        <f t="shared" si="131"/>
        <v/>
      </c>
    </row>
    <row r="2256" spans="1:28" s="170" customFormat="1" ht="20.25">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30"/>
        <v/>
      </c>
      <c r="T2256" s="155" t="str">
        <f ca="1">IF(B2256="","",IF(ISERROR(MATCH($J2256,SorP!$B$1:$B$6226,0)),"",INDIRECT("'SorP'!$A$"&amp;MATCH($S2256&amp;$J2256,SorP!C:C,0))))</f>
        <v/>
      </c>
      <c r="U2256" s="168"/>
      <c r="V2256" s="169" t="e">
        <f>IF(C2256="",NA(),MATCH($B2256&amp;$C2256,'Smelter Look-up'!$J:$J,0))</f>
        <v>#N/A</v>
      </c>
      <c r="X2256" s="170">
        <f t="shared" ca="1" si="129"/>
        <v>0</v>
      </c>
      <c r="AB2256" s="314" t="str">
        <f t="shared" si="131"/>
        <v/>
      </c>
    </row>
    <row r="2257" spans="1:28" s="170" customFormat="1" ht="20.25">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30"/>
        <v/>
      </c>
      <c r="T2257" s="155" t="str">
        <f ca="1">IF(B2257="","",IF(ISERROR(MATCH($J2257,SorP!$B$1:$B$6226,0)),"",INDIRECT("'SorP'!$A$"&amp;MATCH($S2257&amp;$J2257,SorP!C:C,0))))</f>
        <v/>
      </c>
      <c r="U2257" s="168"/>
      <c r="V2257" s="169" t="e">
        <f>IF(C2257="",NA(),MATCH($B2257&amp;$C2257,'Smelter Look-up'!$J:$J,0))</f>
        <v>#N/A</v>
      </c>
      <c r="X2257" s="170">
        <f t="shared" ca="1" si="129"/>
        <v>0</v>
      </c>
      <c r="AB2257" s="314" t="str">
        <f t="shared" si="131"/>
        <v/>
      </c>
    </row>
    <row r="2258" spans="1:28" s="170" customFormat="1" ht="20.25">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30"/>
        <v/>
      </c>
      <c r="T2258" s="155" t="str">
        <f ca="1">IF(B2258="","",IF(ISERROR(MATCH($J2258,SorP!$B$1:$B$6226,0)),"",INDIRECT("'SorP'!$A$"&amp;MATCH($S2258&amp;$J2258,SorP!C:C,0))))</f>
        <v/>
      </c>
      <c r="U2258" s="168"/>
      <c r="V2258" s="169" t="e">
        <f>IF(C2258="",NA(),MATCH($B2258&amp;$C2258,'Smelter Look-up'!$J:$J,0))</f>
        <v>#N/A</v>
      </c>
      <c r="X2258" s="170">
        <f t="shared" ca="1" si="129"/>
        <v>0</v>
      </c>
      <c r="AB2258" s="314" t="str">
        <f t="shared" si="131"/>
        <v/>
      </c>
    </row>
    <row r="2259" spans="1:28" s="170" customFormat="1" ht="20.25">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30"/>
        <v/>
      </c>
      <c r="T2259" s="155" t="str">
        <f ca="1">IF(B2259="","",IF(ISERROR(MATCH($J2259,SorP!$B$1:$B$6226,0)),"",INDIRECT("'SorP'!$A$"&amp;MATCH($S2259&amp;$J2259,SorP!C:C,0))))</f>
        <v/>
      </c>
      <c r="U2259" s="168"/>
      <c r="V2259" s="169" t="e">
        <f>IF(C2259="",NA(),MATCH($B2259&amp;$C2259,'Smelter Look-up'!$J:$J,0))</f>
        <v>#N/A</v>
      </c>
      <c r="X2259" s="170">
        <f t="shared" ca="1" si="129"/>
        <v>0</v>
      </c>
      <c r="AB2259" s="314" t="str">
        <f t="shared" si="131"/>
        <v/>
      </c>
    </row>
    <row r="2260" spans="1:28" s="170" customFormat="1" ht="20.25">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30"/>
        <v/>
      </c>
      <c r="T2260" s="155" t="str">
        <f ca="1">IF(B2260="","",IF(ISERROR(MATCH($J2260,SorP!$B$1:$B$6226,0)),"",INDIRECT("'SorP'!$A$"&amp;MATCH($S2260&amp;$J2260,SorP!C:C,0))))</f>
        <v/>
      </c>
      <c r="U2260" s="168"/>
      <c r="V2260" s="169" t="e">
        <f>IF(C2260="",NA(),MATCH($B2260&amp;$C2260,'Smelter Look-up'!$J:$J,0))</f>
        <v>#N/A</v>
      </c>
      <c r="X2260" s="170">
        <f t="shared" ca="1" si="129"/>
        <v>0</v>
      </c>
      <c r="AB2260" s="314" t="str">
        <f t="shared" si="131"/>
        <v/>
      </c>
    </row>
    <row r="2261" spans="1:28" s="170" customFormat="1" ht="20.25">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30"/>
        <v/>
      </c>
      <c r="T2261" s="155" t="str">
        <f ca="1">IF(B2261="","",IF(ISERROR(MATCH($J2261,SorP!$B$1:$B$6226,0)),"",INDIRECT("'SorP'!$A$"&amp;MATCH($S2261&amp;$J2261,SorP!C:C,0))))</f>
        <v/>
      </c>
      <c r="U2261" s="168"/>
      <c r="V2261" s="169" t="e">
        <f>IF(C2261="",NA(),MATCH($B2261&amp;$C2261,'Smelter Look-up'!$J:$J,0))</f>
        <v>#N/A</v>
      </c>
      <c r="X2261" s="170">
        <f t="shared" ca="1" si="129"/>
        <v>0</v>
      </c>
      <c r="AB2261" s="314" t="str">
        <f t="shared" si="131"/>
        <v/>
      </c>
    </row>
    <row r="2262" spans="1:28" s="170" customFormat="1" ht="20.25">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30"/>
        <v/>
      </c>
      <c r="T2262" s="155" t="str">
        <f ca="1">IF(B2262="","",IF(ISERROR(MATCH($J2262,SorP!$B$1:$B$6226,0)),"",INDIRECT("'SorP'!$A$"&amp;MATCH($S2262&amp;$J2262,SorP!C:C,0))))</f>
        <v/>
      </c>
      <c r="U2262" s="168"/>
      <c r="V2262" s="169" t="e">
        <f>IF(C2262="",NA(),MATCH($B2262&amp;$C2262,'Smelter Look-up'!$J:$J,0))</f>
        <v>#N/A</v>
      </c>
      <c r="X2262" s="170">
        <f t="shared" ca="1" si="129"/>
        <v>0</v>
      </c>
      <c r="AB2262" s="314" t="str">
        <f t="shared" si="131"/>
        <v/>
      </c>
    </row>
    <row r="2263" spans="1:28" s="170" customFormat="1" ht="20.25">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30"/>
        <v/>
      </c>
      <c r="T2263" s="155" t="str">
        <f ca="1">IF(B2263="","",IF(ISERROR(MATCH($J2263,SorP!$B$1:$B$6226,0)),"",INDIRECT("'SorP'!$A$"&amp;MATCH($S2263&amp;$J2263,SorP!C:C,0))))</f>
        <v/>
      </c>
      <c r="U2263" s="168"/>
      <c r="V2263" s="169" t="e">
        <f>IF(C2263="",NA(),MATCH($B2263&amp;$C2263,'Smelter Look-up'!$J:$J,0))</f>
        <v>#N/A</v>
      </c>
      <c r="X2263" s="170">
        <f t="shared" ca="1" si="129"/>
        <v>0</v>
      </c>
      <c r="AB2263" s="314" t="str">
        <f t="shared" si="131"/>
        <v/>
      </c>
    </row>
    <row r="2264" spans="1:28" s="170" customFormat="1" ht="20.25">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30"/>
        <v/>
      </c>
      <c r="T2264" s="155" t="str">
        <f ca="1">IF(B2264="","",IF(ISERROR(MATCH($J2264,SorP!$B$1:$B$6226,0)),"",INDIRECT("'SorP'!$A$"&amp;MATCH($S2264&amp;$J2264,SorP!C:C,0))))</f>
        <v/>
      </c>
      <c r="U2264" s="168"/>
      <c r="V2264" s="169" t="e">
        <f>IF(C2264="",NA(),MATCH($B2264&amp;$C2264,'Smelter Look-up'!$J:$J,0))</f>
        <v>#N/A</v>
      </c>
      <c r="X2264" s="170">
        <f t="shared" ca="1" si="129"/>
        <v>0</v>
      </c>
      <c r="AB2264" s="314" t="str">
        <f t="shared" si="131"/>
        <v/>
      </c>
    </row>
    <row r="2265" spans="1:28" s="170" customFormat="1" ht="20.25">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30"/>
        <v/>
      </c>
      <c r="T2265" s="155" t="str">
        <f ca="1">IF(B2265="","",IF(ISERROR(MATCH($J2265,SorP!$B$1:$B$6226,0)),"",INDIRECT("'SorP'!$A$"&amp;MATCH($S2265&amp;$J2265,SorP!C:C,0))))</f>
        <v/>
      </c>
      <c r="U2265" s="168"/>
      <c r="V2265" s="169" t="e">
        <f>IF(C2265="",NA(),MATCH($B2265&amp;$C2265,'Smelter Look-up'!$J:$J,0))</f>
        <v>#N/A</v>
      </c>
      <c r="X2265" s="170">
        <f t="shared" ca="1" si="129"/>
        <v>0</v>
      </c>
      <c r="AB2265" s="314" t="str">
        <f t="shared" si="131"/>
        <v/>
      </c>
    </row>
    <row r="2266" spans="1:28" s="170" customFormat="1" ht="20.25">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30"/>
        <v/>
      </c>
      <c r="T2266" s="155" t="str">
        <f ca="1">IF(B2266="","",IF(ISERROR(MATCH($J2266,SorP!$B$1:$B$6226,0)),"",INDIRECT("'SorP'!$A$"&amp;MATCH($S2266&amp;$J2266,SorP!C:C,0))))</f>
        <v/>
      </c>
      <c r="U2266" s="168"/>
      <c r="V2266" s="169" t="e">
        <f>IF(C2266="",NA(),MATCH($B2266&amp;$C2266,'Smelter Look-up'!$J:$J,0))</f>
        <v>#N/A</v>
      </c>
      <c r="X2266" s="170">
        <f t="shared" ca="1" si="129"/>
        <v>0</v>
      </c>
      <c r="AB2266" s="314" t="str">
        <f t="shared" si="131"/>
        <v/>
      </c>
    </row>
    <row r="2267" spans="1:28" s="170" customFormat="1" ht="20.25">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30"/>
        <v/>
      </c>
      <c r="T2267" s="155" t="str">
        <f ca="1">IF(B2267="","",IF(ISERROR(MATCH($J2267,SorP!$B$1:$B$6226,0)),"",INDIRECT("'SorP'!$A$"&amp;MATCH($S2267&amp;$J2267,SorP!C:C,0))))</f>
        <v/>
      </c>
      <c r="U2267" s="168"/>
      <c r="V2267" s="169" t="e">
        <f>IF(C2267="",NA(),MATCH($B2267&amp;$C2267,'Smelter Look-up'!$J:$J,0))</f>
        <v>#N/A</v>
      </c>
      <c r="X2267" s="170">
        <f t="shared" ca="1" si="129"/>
        <v>0</v>
      </c>
      <c r="AB2267" s="314" t="str">
        <f t="shared" si="131"/>
        <v/>
      </c>
    </row>
    <row r="2268" spans="1:28" s="170" customFormat="1" ht="20.25">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30"/>
        <v/>
      </c>
      <c r="T2268" s="155" t="str">
        <f ca="1">IF(B2268="","",IF(ISERROR(MATCH($J2268,SorP!$B$1:$B$6226,0)),"",INDIRECT("'SorP'!$A$"&amp;MATCH($S2268&amp;$J2268,SorP!C:C,0))))</f>
        <v/>
      </c>
      <c r="U2268" s="168"/>
      <c r="V2268" s="169" t="e">
        <f>IF(C2268="",NA(),MATCH($B2268&amp;$C2268,'Smelter Look-up'!$J:$J,0))</f>
        <v>#N/A</v>
      </c>
      <c r="X2268" s="170">
        <f t="shared" ca="1" si="129"/>
        <v>0</v>
      </c>
      <c r="AB2268" s="314" t="str">
        <f t="shared" si="131"/>
        <v/>
      </c>
    </row>
    <row r="2269" spans="1:28" s="170" customFormat="1" ht="20.25">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30"/>
        <v/>
      </c>
      <c r="T2269" s="155" t="str">
        <f ca="1">IF(B2269="","",IF(ISERROR(MATCH($J2269,SorP!$B$1:$B$6226,0)),"",INDIRECT("'SorP'!$A$"&amp;MATCH($S2269&amp;$J2269,SorP!C:C,0))))</f>
        <v/>
      </c>
      <c r="U2269" s="168"/>
      <c r="V2269" s="169" t="e">
        <f>IF(C2269="",NA(),MATCH($B2269&amp;$C2269,'Smelter Look-up'!$J:$J,0))</f>
        <v>#N/A</v>
      </c>
      <c r="X2269" s="170">
        <f t="shared" ca="1" si="129"/>
        <v>0</v>
      </c>
      <c r="AB2269" s="314" t="str">
        <f t="shared" si="131"/>
        <v/>
      </c>
    </row>
    <row r="2270" spans="1:28" s="170" customFormat="1" ht="20.25">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30"/>
        <v/>
      </c>
      <c r="T2270" s="155" t="str">
        <f ca="1">IF(B2270="","",IF(ISERROR(MATCH($J2270,SorP!$B$1:$B$6226,0)),"",INDIRECT("'SorP'!$A$"&amp;MATCH($S2270&amp;$J2270,SorP!C:C,0))))</f>
        <v/>
      </c>
      <c r="U2270" s="168"/>
      <c r="V2270" s="169" t="e">
        <f>IF(C2270="",NA(),MATCH($B2270&amp;$C2270,'Smelter Look-up'!$J:$J,0))</f>
        <v>#N/A</v>
      </c>
      <c r="X2270" s="170">
        <f t="shared" ca="1" si="129"/>
        <v>0</v>
      </c>
      <c r="AB2270" s="314" t="str">
        <f t="shared" si="131"/>
        <v/>
      </c>
    </row>
    <row r="2271" spans="1:28" s="170" customFormat="1" ht="20.25">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30"/>
        <v/>
      </c>
      <c r="T2271" s="155" t="str">
        <f ca="1">IF(B2271="","",IF(ISERROR(MATCH($J2271,SorP!$B$1:$B$6226,0)),"",INDIRECT("'SorP'!$A$"&amp;MATCH($S2271&amp;$J2271,SorP!C:C,0))))</f>
        <v/>
      </c>
      <c r="U2271" s="168"/>
      <c r="V2271" s="169" t="e">
        <f>IF(C2271="",NA(),MATCH($B2271&amp;$C2271,'Smelter Look-up'!$J:$J,0))</f>
        <v>#N/A</v>
      </c>
      <c r="X2271" s="170">
        <f t="shared" ca="1" si="129"/>
        <v>0</v>
      </c>
      <c r="AB2271" s="314" t="str">
        <f t="shared" si="131"/>
        <v/>
      </c>
    </row>
    <row r="2272" spans="1:28" s="170" customFormat="1" ht="20.25">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30"/>
        <v/>
      </c>
      <c r="T2272" s="155" t="str">
        <f ca="1">IF(B2272="","",IF(ISERROR(MATCH($J2272,SorP!$B$1:$B$6226,0)),"",INDIRECT("'SorP'!$A$"&amp;MATCH($S2272&amp;$J2272,SorP!C:C,0))))</f>
        <v/>
      </c>
      <c r="U2272" s="168"/>
      <c r="V2272" s="169" t="e">
        <f>IF(C2272="",NA(),MATCH($B2272&amp;$C2272,'Smelter Look-up'!$J:$J,0))</f>
        <v>#N/A</v>
      </c>
      <c r="X2272" s="170">
        <f t="shared" ca="1" si="129"/>
        <v>0</v>
      </c>
      <c r="AB2272" s="314" t="str">
        <f t="shared" si="131"/>
        <v/>
      </c>
    </row>
    <row r="2273" spans="1:28" s="170" customFormat="1" ht="20.25">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30"/>
        <v/>
      </c>
      <c r="T2273" s="155" t="str">
        <f ca="1">IF(B2273="","",IF(ISERROR(MATCH($J2273,SorP!$B$1:$B$6226,0)),"",INDIRECT("'SorP'!$A$"&amp;MATCH($S2273&amp;$J2273,SorP!C:C,0))))</f>
        <v/>
      </c>
      <c r="U2273" s="168"/>
      <c r="V2273" s="169" t="e">
        <f>IF(C2273="",NA(),MATCH($B2273&amp;$C2273,'Smelter Look-up'!$J:$J,0))</f>
        <v>#N/A</v>
      </c>
      <c r="X2273" s="170">
        <f t="shared" ca="1" si="129"/>
        <v>0</v>
      </c>
      <c r="AB2273" s="314" t="str">
        <f t="shared" si="131"/>
        <v/>
      </c>
    </row>
    <row r="2274" spans="1:28" s="170" customFormat="1" ht="20.25">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30"/>
        <v/>
      </c>
      <c r="T2274" s="155" t="str">
        <f ca="1">IF(B2274="","",IF(ISERROR(MATCH($J2274,SorP!$B$1:$B$6226,0)),"",INDIRECT("'SorP'!$A$"&amp;MATCH($S2274&amp;$J2274,SorP!C:C,0))))</f>
        <v/>
      </c>
      <c r="U2274" s="168"/>
      <c r="V2274" s="169" t="e">
        <f>IF(C2274="",NA(),MATCH($B2274&amp;$C2274,'Smelter Look-up'!$J:$J,0))</f>
        <v>#N/A</v>
      </c>
      <c r="X2274" s="170">
        <f t="shared" ca="1" si="129"/>
        <v>0</v>
      </c>
      <c r="AB2274" s="314" t="str">
        <f t="shared" si="131"/>
        <v/>
      </c>
    </row>
    <row r="2275" spans="1:28" s="170" customFormat="1" ht="20.25">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30"/>
        <v/>
      </c>
      <c r="T2275" s="155" t="str">
        <f ca="1">IF(B2275="","",IF(ISERROR(MATCH($J2275,SorP!$B$1:$B$6226,0)),"",INDIRECT("'SorP'!$A$"&amp;MATCH($S2275&amp;$J2275,SorP!C:C,0))))</f>
        <v/>
      </c>
      <c r="U2275" s="168"/>
      <c r="V2275" s="169" t="e">
        <f>IF(C2275="",NA(),MATCH($B2275&amp;$C2275,'Smelter Look-up'!$J:$J,0))</f>
        <v>#N/A</v>
      </c>
      <c r="X2275" s="170">
        <f t="shared" ca="1" si="129"/>
        <v>0</v>
      </c>
      <c r="AB2275" s="314" t="str">
        <f t="shared" si="131"/>
        <v/>
      </c>
    </row>
    <row r="2276" spans="1:28" s="170" customFormat="1" ht="20.25">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30"/>
        <v/>
      </c>
      <c r="T2276" s="155" t="str">
        <f ca="1">IF(B2276="","",IF(ISERROR(MATCH($J2276,SorP!$B$1:$B$6226,0)),"",INDIRECT("'SorP'!$A$"&amp;MATCH($S2276&amp;$J2276,SorP!C:C,0))))</f>
        <v/>
      </c>
      <c r="U2276" s="168"/>
      <c r="V2276" s="169" t="e">
        <f>IF(C2276="",NA(),MATCH($B2276&amp;$C2276,'Smelter Look-up'!$J:$J,0))</f>
        <v>#N/A</v>
      </c>
      <c r="X2276" s="170">
        <f t="shared" ca="1" si="129"/>
        <v>0</v>
      </c>
      <c r="AB2276" s="314" t="str">
        <f t="shared" si="131"/>
        <v/>
      </c>
    </row>
    <row r="2277" spans="1:28" s="170" customFormat="1" ht="20.25">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30"/>
        <v/>
      </c>
      <c r="T2277" s="155" t="str">
        <f ca="1">IF(B2277="","",IF(ISERROR(MATCH($J2277,SorP!$B$1:$B$6226,0)),"",INDIRECT("'SorP'!$A$"&amp;MATCH($S2277&amp;$J2277,SorP!C:C,0))))</f>
        <v/>
      </c>
      <c r="U2277" s="168"/>
      <c r="V2277" s="169" t="e">
        <f>IF(C2277="",NA(),MATCH($B2277&amp;$C2277,'Smelter Look-up'!$J:$J,0))</f>
        <v>#N/A</v>
      </c>
      <c r="X2277" s="170">
        <f t="shared" ca="1" si="129"/>
        <v>0</v>
      </c>
      <c r="AB2277" s="314" t="str">
        <f t="shared" si="131"/>
        <v/>
      </c>
    </row>
    <row r="2278" spans="1:28" s="170" customFormat="1" ht="20.25">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30"/>
        <v/>
      </c>
      <c r="T2278" s="155" t="str">
        <f ca="1">IF(B2278="","",IF(ISERROR(MATCH($J2278,SorP!$B$1:$B$6226,0)),"",INDIRECT("'SorP'!$A$"&amp;MATCH($S2278&amp;$J2278,SorP!C:C,0))))</f>
        <v/>
      </c>
      <c r="U2278" s="168"/>
      <c r="V2278" s="169" t="e">
        <f>IF(C2278="",NA(),MATCH($B2278&amp;$C2278,'Smelter Look-up'!$J:$J,0))</f>
        <v>#N/A</v>
      </c>
      <c r="X2278" s="170">
        <f t="shared" ca="1" si="129"/>
        <v>0</v>
      </c>
      <c r="AB2278" s="314" t="str">
        <f t="shared" si="131"/>
        <v/>
      </c>
    </row>
    <row r="2279" spans="1:28" s="170" customFormat="1" ht="20.25">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30"/>
        <v/>
      </c>
      <c r="T2279" s="155" t="str">
        <f ca="1">IF(B2279="","",IF(ISERROR(MATCH($J2279,SorP!$B$1:$B$6226,0)),"",INDIRECT("'SorP'!$A$"&amp;MATCH($S2279&amp;$J2279,SorP!C:C,0))))</f>
        <v/>
      </c>
      <c r="U2279" s="168"/>
      <c r="V2279" s="169" t="e">
        <f>IF(C2279="",NA(),MATCH($B2279&amp;$C2279,'Smelter Look-up'!$J:$J,0))</f>
        <v>#N/A</v>
      </c>
      <c r="X2279" s="170">
        <f t="shared" ca="1" si="129"/>
        <v>0</v>
      </c>
      <c r="AB2279" s="314" t="str">
        <f t="shared" si="131"/>
        <v/>
      </c>
    </row>
    <row r="2280" spans="1:28" s="170" customFormat="1" ht="20.25">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30"/>
        <v/>
      </c>
      <c r="T2280" s="155" t="str">
        <f ca="1">IF(B2280="","",IF(ISERROR(MATCH($J2280,SorP!$B$1:$B$6226,0)),"",INDIRECT("'SorP'!$A$"&amp;MATCH($S2280&amp;$J2280,SorP!C:C,0))))</f>
        <v/>
      </c>
      <c r="U2280" s="168"/>
      <c r="V2280" s="169" t="e">
        <f>IF(C2280="",NA(),MATCH($B2280&amp;$C2280,'Smelter Look-up'!$J:$J,0))</f>
        <v>#N/A</v>
      </c>
      <c r="X2280" s="170">
        <f t="shared" ca="1" si="129"/>
        <v>0</v>
      </c>
      <c r="AB2280" s="314" t="str">
        <f t="shared" si="131"/>
        <v/>
      </c>
    </row>
    <row r="2281" spans="1:28" s="170" customFormat="1" ht="20.25">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30"/>
        <v/>
      </c>
      <c r="T2281" s="155" t="str">
        <f ca="1">IF(B2281="","",IF(ISERROR(MATCH($J2281,SorP!$B$1:$B$6226,0)),"",INDIRECT("'SorP'!$A$"&amp;MATCH($S2281&amp;$J2281,SorP!C:C,0))))</f>
        <v/>
      </c>
      <c r="U2281" s="168"/>
      <c r="V2281" s="169" t="e">
        <f>IF(C2281="",NA(),MATCH($B2281&amp;$C2281,'Smelter Look-up'!$J:$J,0))</f>
        <v>#N/A</v>
      </c>
      <c r="X2281" s="170">
        <f t="shared" ca="1" si="129"/>
        <v>0</v>
      </c>
      <c r="AB2281" s="314" t="str">
        <f t="shared" si="131"/>
        <v/>
      </c>
    </row>
    <row r="2282" spans="1:28" s="170" customFormat="1" ht="20.25">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30"/>
        <v/>
      </c>
      <c r="T2282" s="155" t="str">
        <f ca="1">IF(B2282="","",IF(ISERROR(MATCH($J2282,SorP!$B$1:$B$6226,0)),"",INDIRECT("'SorP'!$A$"&amp;MATCH($S2282&amp;$J2282,SorP!C:C,0))))</f>
        <v/>
      </c>
      <c r="U2282" s="168"/>
      <c r="V2282" s="169" t="e">
        <f>IF(C2282="",NA(),MATCH($B2282&amp;$C2282,'Smelter Look-up'!$J:$J,0))</f>
        <v>#N/A</v>
      </c>
      <c r="X2282" s="170">
        <f t="shared" ca="1" si="129"/>
        <v>0</v>
      </c>
      <c r="AB2282" s="314" t="str">
        <f t="shared" si="131"/>
        <v/>
      </c>
    </row>
    <row r="2283" spans="1:28" s="170" customFormat="1" ht="20.25">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30"/>
        <v/>
      </c>
      <c r="T2283" s="155" t="str">
        <f ca="1">IF(B2283="","",IF(ISERROR(MATCH($J2283,SorP!$B$1:$B$6226,0)),"",INDIRECT("'SorP'!$A$"&amp;MATCH($S2283&amp;$J2283,SorP!C:C,0))))</f>
        <v/>
      </c>
      <c r="U2283" s="168"/>
      <c r="V2283" s="169" t="e">
        <f>IF(C2283="",NA(),MATCH($B2283&amp;$C2283,'Smelter Look-up'!$J:$J,0))</f>
        <v>#N/A</v>
      </c>
      <c r="X2283" s="170">
        <f t="shared" ca="1" si="129"/>
        <v>0</v>
      </c>
      <c r="AB2283" s="314" t="str">
        <f t="shared" si="131"/>
        <v/>
      </c>
    </row>
    <row r="2284" spans="1:28" s="170" customFormat="1" ht="20.25">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30"/>
        <v/>
      </c>
      <c r="T2284" s="155" t="str">
        <f ca="1">IF(B2284="","",IF(ISERROR(MATCH($J2284,SorP!$B$1:$B$6226,0)),"",INDIRECT("'SorP'!$A$"&amp;MATCH($S2284&amp;$J2284,SorP!C:C,0))))</f>
        <v/>
      </c>
      <c r="U2284" s="168"/>
      <c r="V2284" s="169" t="e">
        <f>IF(C2284="",NA(),MATCH($B2284&amp;$C2284,'Smelter Look-up'!$J:$J,0))</f>
        <v>#N/A</v>
      </c>
      <c r="X2284" s="170">
        <f t="shared" ca="1" si="129"/>
        <v>0</v>
      </c>
      <c r="AB2284" s="314" t="str">
        <f t="shared" si="131"/>
        <v/>
      </c>
    </row>
    <row r="2285" spans="1:28" s="170" customFormat="1" ht="20.25">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30"/>
        <v/>
      </c>
      <c r="T2285" s="155" t="str">
        <f ca="1">IF(B2285="","",IF(ISERROR(MATCH($J2285,SorP!$B$1:$B$6226,0)),"",INDIRECT("'SorP'!$A$"&amp;MATCH($S2285&amp;$J2285,SorP!C:C,0))))</f>
        <v/>
      </c>
      <c r="U2285" s="168"/>
      <c r="V2285" s="169" t="e">
        <f>IF(C2285="",NA(),MATCH($B2285&amp;$C2285,'Smelter Look-up'!$J:$J,0))</f>
        <v>#N/A</v>
      </c>
      <c r="X2285" s="170">
        <f t="shared" ca="1" si="129"/>
        <v>0</v>
      </c>
      <c r="AB2285" s="314" t="str">
        <f t="shared" si="131"/>
        <v/>
      </c>
    </row>
    <row r="2286" spans="1:28" s="170" customFormat="1" ht="20.25">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30"/>
        <v/>
      </c>
      <c r="T2286" s="155" t="str">
        <f ca="1">IF(B2286="","",IF(ISERROR(MATCH($J2286,SorP!$B$1:$B$6226,0)),"",INDIRECT("'SorP'!$A$"&amp;MATCH($S2286&amp;$J2286,SorP!C:C,0))))</f>
        <v/>
      </c>
      <c r="U2286" s="168"/>
      <c r="V2286" s="169" t="e">
        <f>IF(C2286="",NA(),MATCH($B2286&amp;$C2286,'Smelter Look-up'!$J:$J,0))</f>
        <v>#N/A</v>
      </c>
      <c r="X2286" s="170">
        <f t="shared" ca="1" si="129"/>
        <v>0</v>
      </c>
      <c r="AB2286" s="314" t="str">
        <f t="shared" si="131"/>
        <v/>
      </c>
    </row>
    <row r="2287" spans="1:28" s="170" customFormat="1" ht="20.25">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30"/>
        <v/>
      </c>
      <c r="T2287" s="155" t="str">
        <f ca="1">IF(B2287="","",IF(ISERROR(MATCH($J2287,SorP!$B$1:$B$6226,0)),"",INDIRECT("'SorP'!$A$"&amp;MATCH($S2287&amp;$J2287,SorP!C:C,0))))</f>
        <v/>
      </c>
      <c r="U2287" s="168"/>
      <c r="V2287" s="169" t="e">
        <f>IF(C2287="",NA(),MATCH($B2287&amp;$C2287,'Smelter Look-up'!$J:$J,0))</f>
        <v>#N/A</v>
      </c>
      <c r="X2287" s="170">
        <f t="shared" ca="1" si="129"/>
        <v>0</v>
      </c>
      <c r="AB2287" s="314" t="str">
        <f t="shared" si="131"/>
        <v/>
      </c>
    </row>
    <row r="2288" spans="1:28" s="170" customFormat="1" ht="20.25">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30"/>
        <v/>
      </c>
      <c r="T2288" s="155" t="str">
        <f ca="1">IF(B2288="","",IF(ISERROR(MATCH($J2288,SorP!$B$1:$B$6226,0)),"",INDIRECT("'SorP'!$A$"&amp;MATCH($S2288&amp;$J2288,SorP!C:C,0))))</f>
        <v/>
      </c>
      <c r="U2288" s="168"/>
      <c r="V2288" s="169" t="e">
        <f>IF(C2288="",NA(),MATCH($B2288&amp;$C2288,'Smelter Look-up'!$J:$J,0))</f>
        <v>#N/A</v>
      </c>
      <c r="X2288" s="170">
        <f t="shared" ca="1" si="129"/>
        <v>0</v>
      </c>
      <c r="AB2288" s="314" t="str">
        <f t="shared" si="131"/>
        <v/>
      </c>
    </row>
    <row r="2289" spans="1:28" s="170" customFormat="1" ht="20.25">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30"/>
        <v/>
      </c>
      <c r="T2289" s="155" t="str">
        <f ca="1">IF(B2289="","",IF(ISERROR(MATCH($J2289,SorP!$B$1:$B$6226,0)),"",INDIRECT("'SorP'!$A$"&amp;MATCH($S2289&amp;$J2289,SorP!C:C,0))))</f>
        <v/>
      </c>
      <c r="U2289" s="168"/>
      <c r="V2289" s="169" t="e">
        <f>IF(C2289="",NA(),MATCH($B2289&amp;$C2289,'Smelter Look-up'!$J:$J,0))</f>
        <v>#N/A</v>
      </c>
      <c r="X2289" s="170">
        <f t="shared" ca="1" si="129"/>
        <v>0</v>
      </c>
      <c r="AB2289" s="314" t="str">
        <f t="shared" si="131"/>
        <v/>
      </c>
    </row>
    <row r="2290" spans="1:28" s="170" customFormat="1" ht="20.25">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30"/>
        <v/>
      </c>
      <c r="T2290" s="155" t="str">
        <f ca="1">IF(B2290="","",IF(ISERROR(MATCH($J2290,SorP!$B$1:$B$6226,0)),"",INDIRECT("'SorP'!$A$"&amp;MATCH($S2290&amp;$J2290,SorP!C:C,0))))</f>
        <v/>
      </c>
      <c r="U2290" s="168"/>
      <c r="V2290" s="169" t="e">
        <f>IF(C2290="",NA(),MATCH($B2290&amp;$C2290,'Smelter Look-up'!$J:$J,0))</f>
        <v>#N/A</v>
      </c>
      <c r="X2290" s="170">
        <f t="shared" ca="1" si="129"/>
        <v>0</v>
      </c>
      <c r="AB2290" s="314" t="str">
        <f t="shared" si="131"/>
        <v/>
      </c>
    </row>
    <row r="2291" spans="1:28" s="170" customFormat="1" ht="20.25">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30"/>
        <v/>
      </c>
      <c r="T2291" s="155" t="str">
        <f ca="1">IF(B2291="","",IF(ISERROR(MATCH($J2291,SorP!$B$1:$B$6226,0)),"",INDIRECT("'SorP'!$A$"&amp;MATCH($S2291&amp;$J2291,SorP!C:C,0))))</f>
        <v/>
      </c>
      <c r="U2291" s="168"/>
      <c r="V2291" s="169" t="e">
        <f>IF(C2291="",NA(),MATCH($B2291&amp;$C2291,'Smelter Look-up'!$J:$J,0))</f>
        <v>#N/A</v>
      </c>
      <c r="X2291" s="170">
        <f t="shared" ca="1" si="129"/>
        <v>0</v>
      </c>
      <c r="AB2291" s="314" t="str">
        <f t="shared" si="131"/>
        <v/>
      </c>
    </row>
    <row r="2292" spans="1:28" s="170" customFormat="1" ht="20.25">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30"/>
        <v/>
      </c>
      <c r="T2292" s="155" t="str">
        <f ca="1">IF(B2292="","",IF(ISERROR(MATCH($J2292,SorP!$B$1:$B$6226,0)),"",INDIRECT("'SorP'!$A$"&amp;MATCH($S2292&amp;$J2292,SorP!C:C,0))))</f>
        <v/>
      </c>
      <c r="U2292" s="168"/>
      <c r="V2292" s="169" t="e">
        <f>IF(C2292="",NA(),MATCH($B2292&amp;$C2292,'Smelter Look-up'!$J:$J,0))</f>
        <v>#N/A</v>
      </c>
      <c r="X2292" s="170">
        <f t="shared" ca="1" si="129"/>
        <v>0</v>
      </c>
      <c r="AB2292" s="314" t="str">
        <f t="shared" si="131"/>
        <v/>
      </c>
    </row>
    <row r="2293" spans="1:28" s="170" customFormat="1" ht="20.25">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30"/>
        <v/>
      </c>
      <c r="T2293" s="155" t="str">
        <f ca="1">IF(B2293="","",IF(ISERROR(MATCH($J2293,SorP!$B$1:$B$6226,0)),"",INDIRECT("'SorP'!$A$"&amp;MATCH($S2293&amp;$J2293,SorP!C:C,0))))</f>
        <v/>
      </c>
      <c r="U2293" s="168"/>
      <c r="V2293" s="169" t="e">
        <f>IF(C2293="",NA(),MATCH($B2293&amp;$C2293,'Smelter Look-up'!$J:$J,0))</f>
        <v>#N/A</v>
      </c>
      <c r="X2293" s="170">
        <f t="shared" ca="1" si="129"/>
        <v>0</v>
      </c>
      <c r="AB2293" s="314" t="str">
        <f t="shared" si="131"/>
        <v/>
      </c>
    </row>
    <row r="2294" spans="1:28" s="170" customFormat="1" ht="20.25">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30"/>
        <v/>
      </c>
      <c r="T2294" s="155" t="str">
        <f ca="1">IF(B2294="","",IF(ISERROR(MATCH($J2294,SorP!$B$1:$B$6226,0)),"",INDIRECT("'SorP'!$A$"&amp;MATCH($S2294&amp;$J2294,SorP!C:C,0))))</f>
        <v/>
      </c>
      <c r="U2294" s="168"/>
      <c r="V2294" s="169" t="e">
        <f>IF(C2294="",NA(),MATCH($B2294&amp;$C2294,'Smelter Look-up'!$J:$J,0))</f>
        <v>#N/A</v>
      </c>
      <c r="X2294" s="170">
        <f t="shared" ca="1" si="129"/>
        <v>0</v>
      </c>
      <c r="AB2294" s="314" t="str">
        <f t="shared" si="131"/>
        <v/>
      </c>
    </row>
    <row r="2295" spans="1:28" s="170" customFormat="1" ht="20.25">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30"/>
        <v/>
      </c>
      <c r="T2295" s="155" t="str">
        <f ca="1">IF(B2295="","",IF(ISERROR(MATCH($J2295,SorP!$B$1:$B$6226,0)),"",INDIRECT("'SorP'!$A$"&amp;MATCH($S2295&amp;$J2295,SorP!C:C,0))))</f>
        <v/>
      </c>
      <c r="U2295" s="168"/>
      <c r="V2295" s="169" t="e">
        <f>IF(C2295="",NA(),MATCH($B2295&amp;$C2295,'Smelter Look-up'!$J:$J,0))</f>
        <v>#N/A</v>
      </c>
      <c r="X2295" s="170">
        <f t="shared" ca="1" si="129"/>
        <v>0</v>
      </c>
      <c r="AB2295" s="314" t="str">
        <f t="shared" si="131"/>
        <v/>
      </c>
    </row>
    <row r="2296" spans="1:28" s="170" customFormat="1" ht="20.25">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30"/>
        <v/>
      </c>
      <c r="T2296" s="155" t="str">
        <f ca="1">IF(B2296="","",IF(ISERROR(MATCH($J2296,SorP!$B$1:$B$6226,0)),"",INDIRECT("'SorP'!$A$"&amp;MATCH($S2296&amp;$J2296,SorP!C:C,0))))</f>
        <v/>
      </c>
      <c r="U2296" s="168"/>
      <c r="V2296" s="169" t="e">
        <f>IF(C2296="",NA(),MATCH($B2296&amp;$C2296,'Smelter Look-up'!$J:$J,0))</f>
        <v>#N/A</v>
      </c>
      <c r="X2296" s="170">
        <f t="shared" ca="1" si="129"/>
        <v>0</v>
      </c>
      <c r="AB2296" s="314" t="str">
        <f t="shared" si="131"/>
        <v/>
      </c>
    </row>
    <row r="2297" spans="1:28" s="170" customFormat="1" ht="20.25">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30"/>
        <v/>
      </c>
      <c r="T2297" s="155" t="str">
        <f ca="1">IF(B2297="","",IF(ISERROR(MATCH($J2297,SorP!$B$1:$B$6226,0)),"",INDIRECT("'SorP'!$A$"&amp;MATCH($S2297&amp;$J2297,SorP!C:C,0))))</f>
        <v/>
      </c>
      <c r="U2297" s="168"/>
      <c r="V2297" s="169" t="e">
        <f>IF(C2297="",NA(),MATCH($B2297&amp;$C2297,'Smelter Look-up'!$J:$J,0))</f>
        <v>#N/A</v>
      </c>
      <c r="X2297" s="170">
        <f t="shared" ca="1" si="129"/>
        <v>0</v>
      </c>
      <c r="AB2297" s="314" t="str">
        <f t="shared" si="131"/>
        <v/>
      </c>
    </row>
    <row r="2298" spans="1:28" s="170" customFormat="1" ht="20.25">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30"/>
        <v/>
      </c>
      <c r="T2298" s="155" t="str">
        <f ca="1">IF(B2298="","",IF(ISERROR(MATCH($J2298,SorP!$B$1:$B$6226,0)),"",INDIRECT("'SorP'!$A$"&amp;MATCH($S2298&amp;$J2298,SorP!C:C,0))))</f>
        <v/>
      </c>
      <c r="U2298" s="168"/>
      <c r="V2298" s="169" t="e">
        <f>IF(C2298="",NA(),MATCH($B2298&amp;$C2298,'Smelter Look-up'!$J:$J,0))</f>
        <v>#N/A</v>
      </c>
      <c r="X2298" s="170">
        <f t="shared" ca="1" si="129"/>
        <v>0</v>
      </c>
      <c r="AB2298" s="314" t="str">
        <f t="shared" si="131"/>
        <v/>
      </c>
    </row>
    <row r="2299" spans="1:28" s="170" customFormat="1" ht="20.25">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30"/>
        <v/>
      </c>
      <c r="T2299" s="155" t="str">
        <f ca="1">IF(B2299="","",IF(ISERROR(MATCH($J2299,SorP!$B$1:$B$6226,0)),"",INDIRECT("'SorP'!$A$"&amp;MATCH($S2299&amp;$J2299,SorP!C:C,0))))</f>
        <v/>
      </c>
      <c r="U2299" s="168"/>
      <c r="V2299" s="169" t="e">
        <f>IF(C2299="",NA(),MATCH($B2299&amp;$C2299,'Smelter Look-up'!$J:$J,0))</f>
        <v>#N/A</v>
      </c>
      <c r="X2299" s="170">
        <f t="shared" ref="X2299:X2362" ca="1" si="132">IF(AND(C2299="Smelter not listed",OR(LEN(D2299)=0,LEN(E2299)=0)),1,0)</f>
        <v>0</v>
      </c>
      <c r="AB2299" s="314" t="str">
        <f t="shared" si="131"/>
        <v/>
      </c>
    </row>
    <row r="2300" spans="1:28" s="170" customFormat="1" ht="20.25">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ref="S2300:S2363" ca="1" si="133">IF(B2300="","",IF(ISERROR(MATCH($E2300,CL,0)),"Unknown",INDIRECT("'C'!$A$"&amp;MATCH($E2300,CL,0)+1)))</f>
        <v/>
      </c>
      <c r="T2300" s="155" t="str">
        <f ca="1">IF(B2300="","",IF(ISERROR(MATCH($J2300,SorP!$B$1:$B$6226,0)),"",INDIRECT("'SorP'!$A$"&amp;MATCH($S2300&amp;$J2300,SorP!C:C,0))))</f>
        <v/>
      </c>
      <c r="U2300" s="168"/>
      <c r="V2300" s="169" t="e">
        <f>IF(C2300="",NA(),MATCH($B2300&amp;$C2300,'Smelter Look-up'!$J:$J,0))</f>
        <v>#N/A</v>
      </c>
      <c r="X2300" s="170">
        <f t="shared" ca="1" si="132"/>
        <v>0</v>
      </c>
      <c r="AB2300" s="314" t="str">
        <f t="shared" si="131"/>
        <v/>
      </c>
    </row>
    <row r="2301" spans="1:28" s="170" customFormat="1" ht="20.25">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33"/>
        <v/>
      </c>
      <c r="T2301" s="155" t="str">
        <f ca="1">IF(B2301="","",IF(ISERROR(MATCH($J2301,SorP!$B$1:$B$6226,0)),"",INDIRECT("'SorP'!$A$"&amp;MATCH($S2301&amp;$J2301,SorP!C:C,0))))</f>
        <v/>
      </c>
      <c r="U2301" s="168"/>
      <c r="V2301" s="169" t="e">
        <f>IF(C2301="",NA(),MATCH($B2301&amp;$C2301,'Smelter Look-up'!$J:$J,0))</f>
        <v>#N/A</v>
      </c>
      <c r="X2301" s="170">
        <f t="shared" ca="1" si="132"/>
        <v>0</v>
      </c>
      <c r="AB2301" s="314" t="str">
        <f t="shared" si="131"/>
        <v/>
      </c>
    </row>
    <row r="2302" spans="1:28" s="170" customFormat="1" ht="20.25">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33"/>
        <v/>
      </c>
      <c r="T2302" s="155" t="str">
        <f ca="1">IF(B2302="","",IF(ISERROR(MATCH($J2302,SorP!$B$1:$B$6226,0)),"",INDIRECT("'SorP'!$A$"&amp;MATCH($S2302&amp;$J2302,SorP!C:C,0))))</f>
        <v/>
      </c>
      <c r="U2302" s="168"/>
      <c r="V2302" s="169" t="e">
        <f>IF(C2302="",NA(),MATCH($B2302&amp;$C2302,'Smelter Look-up'!$J:$J,0))</f>
        <v>#N/A</v>
      </c>
      <c r="X2302" s="170">
        <f t="shared" ca="1" si="132"/>
        <v>0</v>
      </c>
      <c r="AB2302" s="314" t="str">
        <f t="shared" si="131"/>
        <v/>
      </c>
    </row>
    <row r="2303" spans="1:28" s="170" customFormat="1" ht="20.25">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33"/>
        <v/>
      </c>
      <c r="T2303" s="155" t="str">
        <f ca="1">IF(B2303="","",IF(ISERROR(MATCH($J2303,SorP!$B$1:$B$6226,0)),"",INDIRECT("'SorP'!$A$"&amp;MATCH($S2303&amp;$J2303,SorP!C:C,0))))</f>
        <v/>
      </c>
      <c r="U2303" s="168"/>
      <c r="V2303" s="169" t="e">
        <f>IF(C2303="",NA(),MATCH($B2303&amp;$C2303,'Smelter Look-up'!$J:$J,0))</f>
        <v>#N/A</v>
      </c>
      <c r="X2303" s="170">
        <f t="shared" ca="1" si="132"/>
        <v>0</v>
      </c>
      <c r="AB2303" s="314" t="str">
        <f t="shared" si="131"/>
        <v/>
      </c>
    </row>
    <row r="2304" spans="1:28" s="170" customFormat="1" ht="20.25">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ca="1" si="133"/>
        <v/>
      </c>
      <c r="T2304" s="155" t="str">
        <f ca="1">IF(B2304="","",IF(ISERROR(MATCH($J2304,SorP!$B$1:$B$6226,0)),"",INDIRECT("'SorP'!$A$"&amp;MATCH($S2304&amp;$J2304,SorP!C:C,0))))</f>
        <v/>
      </c>
      <c r="U2304" s="168"/>
      <c r="V2304" s="169" t="e">
        <f>IF(C2304="",NA(),MATCH($B2304&amp;$C2304,'Smelter Look-up'!$J:$J,0))</f>
        <v>#N/A</v>
      </c>
      <c r="X2304" s="170">
        <f t="shared" ca="1" si="132"/>
        <v>0</v>
      </c>
      <c r="AB2304" s="314" t="str">
        <f t="shared" si="131"/>
        <v/>
      </c>
    </row>
    <row r="2305" spans="1:28" s="170" customFormat="1" ht="20.25">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33"/>
        <v/>
      </c>
      <c r="T2305" s="155" t="str">
        <f ca="1">IF(B2305="","",IF(ISERROR(MATCH($J2305,SorP!$B$1:$B$6226,0)),"",INDIRECT("'SorP'!$A$"&amp;MATCH($S2305&amp;$J2305,SorP!C:C,0))))</f>
        <v/>
      </c>
      <c r="U2305" s="168"/>
      <c r="V2305" s="169" t="e">
        <f>IF(C2305="",NA(),MATCH($B2305&amp;$C2305,'Smelter Look-up'!$J:$J,0))</f>
        <v>#N/A</v>
      </c>
      <c r="X2305" s="170">
        <f t="shared" ca="1" si="132"/>
        <v>0</v>
      </c>
      <c r="AB2305" s="314" t="str">
        <f t="shared" si="131"/>
        <v/>
      </c>
    </row>
    <row r="2306" spans="1:28" s="170" customFormat="1" ht="20.25">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33"/>
        <v/>
      </c>
      <c r="T2306" s="155" t="str">
        <f ca="1">IF(B2306="","",IF(ISERROR(MATCH($J2306,SorP!$B$1:$B$6226,0)),"",INDIRECT("'SorP'!$A$"&amp;MATCH($S2306&amp;$J2306,SorP!C:C,0))))</f>
        <v/>
      </c>
      <c r="U2306" s="168"/>
      <c r="V2306" s="169" t="e">
        <f>IF(C2306="",NA(),MATCH($B2306&amp;$C2306,'Smelter Look-up'!$J:$J,0))</f>
        <v>#N/A</v>
      </c>
      <c r="X2306" s="170">
        <f t="shared" ca="1" si="132"/>
        <v>0</v>
      </c>
      <c r="AB2306" s="314" t="str">
        <f t="shared" ref="AB2306:AB2369" si="134">IF(C2306="","",B2306)</f>
        <v/>
      </c>
    </row>
    <row r="2307" spans="1:28" s="170" customFormat="1" ht="20.25">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33"/>
        <v/>
      </c>
      <c r="T2307" s="155" t="str">
        <f ca="1">IF(B2307="","",IF(ISERROR(MATCH($J2307,SorP!$B$1:$B$6226,0)),"",INDIRECT("'SorP'!$A$"&amp;MATCH($S2307&amp;$J2307,SorP!C:C,0))))</f>
        <v/>
      </c>
      <c r="U2307" s="168"/>
      <c r="V2307" s="169" t="e">
        <f>IF(C2307="",NA(),MATCH($B2307&amp;$C2307,'Smelter Look-up'!$J:$J,0))</f>
        <v>#N/A</v>
      </c>
      <c r="X2307" s="170">
        <f t="shared" ca="1" si="132"/>
        <v>0</v>
      </c>
      <c r="AB2307" s="314" t="str">
        <f t="shared" si="134"/>
        <v/>
      </c>
    </row>
    <row r="2308" spans="1:28" s="170" customFormat="1" ht="20.25">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33"/>
        <v/>
      </c>
      <c r="T2308" s="155" t="str">
        <f ca="1">IF(B2308="","",IF(ISERROR(MATCH($J2308,SorP!$B$1:$B$6226,0)),"",INDIRECT("'SorP'!$A$"&amp;MATCH($S2308&amp;$J2308,SorP!C:C,0))))</f>
        <v/>
      </c>
      <c r="U2308" s="168"/>
      <c r="V2308" s="169" t="e">
        <f>IF(C2308="",NA(),MATCH($B2308&amp;$C2308,'Smelter Look-up'!$J:$J,0))</f>
        <v>#N/A</v>
      </c>
      <c r="X2308" s="170">
        <f t="shared" ca="1" si="132"/>
        <v>0</v>
      </c>
      <c r="AB2308" s="314" t="str">
        <f t="shared" si="134"/>
        <v/>
      </c>
    </row>
    <row r="2309" spans="1:28" s="170" customFormat="1" ht="20.25">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33"/>
        <v/>
      </c>
      <c r="T2309" s="155" t="str">
        <f ca="1">IF(B2309="","",IF(ISERROR(MATCH($J2309,SorP!$B$1:$B$6226,0)),"",INDIRECT("'SorP'!$A$"&amp;MATCH($S2309&amp;$J2309,SorP!C:C,0))))</f>
        <v/>
      </c>
      <c r="U2309" s="168"/>
      <c r="V2309" s="169" t="e">
        <f>IF(C2309="",NA(),MATCH($B2309&amp;$C2309,'Smelter Look-up'!$J:$J,0))</f>
        <v>#N/A</v>
      </c>
      <c r="X2309" s="170">
        <f t="shared" ca="1" si="132"/>
        <v>0</v>
      </c>
      <c r="AB2309" s="314" t="str">
        <f t="shared" si="134"/>
        <v/>
      </c>
    </row>
    <row r="2310" spans="1:28" s="170" customFormat="1" ht="20.25">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33"/>
        <v/>
      </c>
      <c r="T2310" s="155" t="str">
        <f ca="1">IF(B2310="","",IF(ISERROR(MATCH($J2310,SorP!$B$1:$B$6226,0)),"",INDIRECT("'SorP'!$A$"&amp;MATCH($S2310&amp;$J2310,SorP!C:C,0))))</f>
        <v/>
      </c>
      <c r="U2310" s="168"/>
      <c r="V2310" s="169" t="e">
        <f>IF(C2310="",NA(),MATCH($B2310&amp;$C2310,'Smelter Look-up'!$J:$J,0))</f>
        <v>#N/A</v>
      </c>
      <c r="X2310" s="170">
        <f t="shared" ca="1" si="132"/>
        <v>0</v>
      </c>
      <c r="AB2310" s="314" t="str">
        <f t="shared" si="134"/>
        <v/>
      </c>
    </row>
    <row r="2311" spans="1:28" s="170" customFormat="1" ht="20.25">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33"/>
        <v/>
      </c>
      <c r="T2311" s="155" t="str">
        <f ca="1">IF(B2311="","",IF(ISERROR(MATCH($J2311,SorP!$B$1:$B$6226,0)),"",INDIRECT("'SorP'!$A$"&amp;MATCH($S2311&amp;$J2311,SorP!C:C,0))))</f>
        <v/>
      </c>
      <c r="U2311" s="168"/>
      <c r="V2311" s="169" t="e">
        <f>IF(C2311="",NA(),MATCH($B2311&amp;$C2311,'Smelter Look-up'!$J:$J,0))</f>
        <v>#N/A</v>
      </c>
      <c r="X2311" s="170">
        <f t="shared" ca="1" si="132"/>
        <v>0</v>
      </c>
      <c r="AB2311" s="314" t="str">
        <f t="shared" si="134"/>
        <v/>
      </c>
    </row>
    <row r="2312" spans="1:28" s="170" customFormat="1" ht="20.25">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33"/>
        <v/>
      </c>
      <c r="T2312" s="155" t="str">
        <f ca="1">IF(B2312="","",IF(ISERROR(MATCH($J2312,SorP!$B$1:$B$6226,0)),"",INDIRECT("'SorP'!$A$"&amp;MATCH($S2312&amp;$J2312,SorP!C:C,0))))</f>
        <v/>
      </c>
      <c r="U2312" s="168"/>
      <c r="V2312" s="169" t="e">
        <f>IF(C2312="",NA(),MATCH($B2312&amp;$C2312,'Smelter Look-up'!$J:$J,0))</f>
        <v>#N/A</v>
      </c>
      <c r="X2312" s="170">
        <f t="shared" ca="1" si="132"/>
        <v>0</v>
      </c>
      <c r="AB2312" s="314" t="str">
        <f t="shared" si="134"/>
        <v/>
      </c>
    </row>
    <row r="2313" spans="1:28" s="170" customFormat="1" ht="20.25">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33"/>
        <v/>
      </c>
      <c r="T2313" s="155" t="str">
        <f ca="1">IF(B2313="","",IF(ISERROR(MATCH($J2313,SorP!$B$1:$B$6226,0)),"",INDIRECT("'SorP'!$A$"&amp;MATCH($S2313&amp;$J2313,SorP!C:C,0))))</f>
        <v/>
      </c>
      <c r="U2313" s="168"/>
      <c r="V2313" s="169" t="e">
        <f>IF(C2313="",NA(),MATCH($B2313&amp;$C2313,'Smelter Look-up'!$J:$J,0))</f>
        <v>#N/A</v>
      </c>
      <c r="X2313" s="170">
        <f t="shared" ca="1" si="132"/>
        <v>0</v>
      </c>
      <c r="AB2313" s="314" t="str">
        <f t="shared" si="134"/>
        <v/>
      </c>
    </row>
    <row r="2314" spans="1:28" s="170" customFormat="1" ht="20.25">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33"/>
        <v/>
      </c>
      <c r="T2314" s="155" t="str">
        <f ca="1">IF(B2314="","",IF(ISERROR(MATCH($J2314,SorP!$B$1:$B$6226,0)),"",INDIRECT("'SorP'!$A$"&amp;MATCH($S2314&amp;$J2314,SorP!C:C,0))))</f>
        <v/>
      </c>
      <c r="U2314" s="168"/>
      <c r="V2314" s="169" t="e">
        <f>IF(C2314="",NA(),MATCH($B2314&amp;$C2314,'Smelter Look-up'!$J:$J,0))</f>
        <v>#N/A</v>
      </c>
      <c r="X2314" s="170">
        <f t="shared" ca="1" si="132"/>
        <v>0</v>
      </c>
      <c r="AB2314" s="314" t="str">
        <f t="shared" si="134"/>
        <v/>
      </c>
    </row>
    <row r="2315" spans="1:28" s="170" customFormat="1" ht="20.25">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33"/>
        <v/>
      </c>
      <c r="T2315" s="155" t="str">
        <f ca="1">IF(B2315="","",IF(ISERROR(MATCH($J2315,SorP!$B$1:$B$6226,0)),"",INDIRECT("'SorP'!$A$"&amp;MATCH($S2315&amp;$J2315,SorP!C:C,0))))</f>
        <v/>
      </c>
      <c r="U2315" s="168"/>
      <c r="V2315" s="169" t="e">
        <f>IF(C2315="",NA(),MATCH($B2315&amp;$C2315,'Smelter Look-up'!$J:$J,0))</f>
        <v>#N/A</v>
      </c>
      <c r="X2315" s="170">
        <f t="shared" ca="1" si="132"/>
        <v>0</v>
      </c>
      <c r="AB2315" s="314" t="str">
        <f t="shared" si="134"/>
        <v/>
      </c>
    </row>
    <row r="2316" spans="1:28" s="170" customFormat="1" ht="20.25">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33"/>
        <v/>
      </c>
      <c r="T2316" s="155" t="str">
        <f ca="1">IF(B2316="","",IF(ISERROR(MATCH($J2316,SorP!$B$1:$B$6226,0)),"",INDIRECT("'SorP'!$A$"&amp;MATCH($S2316&amp;$J2316,SorP!C:C,0))))</f>
        <v/>
      </c>
      <c r="U2316" s="168"/>
      <c r="V2316" s="169" t="e">
        <f>IF(C2316="",NA(),MATCH($B2316&amp;$C2316,'Smelter Look-up'!$J:$J,0))</f>
        <v>#N/A</v>
      </c>
      <c r="X2316" s="170">
        <f t="shared" ca="1" si="132"/>
        <v>0</v>
      </c>
      <c r="AB2316" s="314" t="str">
        <f t="shared" si="134"/>
        <v/>
      </c>
    </row>
    <row r="2317" spans="1:28" s="170" customFormat="1" ht="20.25">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33"/>
        <v/>
      </c>
      <c r="T2317" s="155" t="str">
        <f ca="1">IF(B2317="","",IF(ISERROR(MATCH($J2317,SorP!$B$1:$B$6226,0)),"",INDIRECT("'SorP'!$A$"&amp;MATCH($S2317&amp;$J2317,SorP!C:C,0))))</f>
        <v/>
      </c>
      <c r="U2317" s="168"/>
      <c r="V2317" s="169" t="e">
        <f>IF(C2317="",NA(),MATCH($B2317&amp;$C2317,'Smelter Look-up'!$J:$J,0))</f>
        <v>#N/A</v>
      </c>
      <c r="X2317" s="170">
        <f t="shared" ca="1" si="132"/>
        <v>0</v>
      </c>
      <c r="AB2317" s="314" t="str">
        <f t="shared" si="134"/>
        <v/>
      </c>
    </row>
    <row r="2318" spans="1:28" s="170" customFormat="1" ht="20.25">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33"/>
        <v/>
      </c>
      <c r="T2318" s="155" t="str">
        <f ca="1">IF(B2318="","",IF(ISERROR(MATCH($J2318,SorP!$B$1:$B$6226,0)),"",INDIRECT("'SorP'!$A$"&amp;MATCH($S2318&amp;$J2318,SorP!C:C,0))))</f>
        <v/>
      </c>
      <c r="U2318" s="168"/>
      <c r="V2318" s="169" t="e">
        <f>IF(C2318="",NA(),MATCH($B2318&amp;$C2318,'Smelter Look-up'!$J:$J,0))</f>
        <v>#N/A</v>
      </c>
      <c r="X2318" s="170">
        <f t="shared" ca="1" si="132"/>
        <v>0</v>
      </c>
      <c r="AB2318" s="314" t="str">
        <f t="shared" si="134"/>
        <v/>
      </c>
    </row>
    <row r="2319" spans="1:28" s="170" customFormat="1" ht="20.25">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33"/>
        <v/>
      </c>
      <c r="T2319" s="155" t="str">
        <f ca="1">IF(B2319="","",IF(ISERROR(MATCH($J2319,SorP!$B$1:$B$6226,0)),"",INDIRECT("'SorP'!$A$"&amp;MATCH($S2319&amp;$J2319,SorP!C:C,0))))</f>
        <v/>
      </c>
      <c r="U2319" s="168"/>
      <c r="V2319" s="169" t="e">
        <f>IF(C2319="",NA(),MATCH($B2319&amp;$C2319,'Smelter Look-up'!$J:$J,0))</f>
        <v>#N/A</v>
      </c>
      <c r="X2319" s="170">
        <f t="shared" ca="1" si="132"/>
        <v>0</v>
      </c>
      <c r="AB2319" s="314" t="str">
        <f t="shared" si="134"/>
        <v/>
      </c>
    </row>
    <row r="2320" spans="1:28" s="170" customFormat="1" ht="20.25">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33"/>
        <v/>
      </c>
      <c r="T2320" s="155" t="str">
        <f ca="1">IF(B2320="","",IF(ISERROR(MATCH($J2320,SorP!$B$1:$B$6226,0)),"",INDIRECT("'SorP'!$A$"&amp;MATCH($S2320&amp;$J2320,SorP!C:C,0))))</f>
        <v/>
      </c>
      <c r="U2320" s="168"/>
      <c r="V2320" s="169" t="e">
        <f>IF(C2320="",NA(),MATCH($B2320&amp;$C2320,'Smelter Look-up'!$J:$J,0))</f>
        <v>#N/A</v>
      </c>
      <c r="X2320" s="170">
        <f t="shared" ca="1" si="132"/>
        <v>0</v>
      </c>
      <c r="AB2320" s="314" t="str">
        <f t="shared" si="134"/>
        <v/>
      </c>
    </row>
    <row r="2321" spans="1:28" s="170" customFormat="1" ht="20.25">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33"/>
        <v/>
      </c>
      <c r="T2321" s="155" t="str">
        <f ca="1">IF(B2321="","",IF(ISERROR(MATCH($J2321,SorP!$B$1:$B$6226,0)),"",INDIRECT("'SorP'!$A$"&amp;MATCH($S2321&amp;$J2321,SorP!C:C,0))))</f>
        <v/>
      </c>
      <c r="U2321" s="168"/>
      <c r="V2321" s="169" t="e">
        <f>IF(C2321="",NA(),MATCH($B2321&amp;$C2321,'Smelter Look-up'!$J:$J,0))</f>
        <v>#N/A</v>
      </c>
      <c r="X2321" s="170">
        <f t="shared" ca="1" si="132"/>
        <v>0</v>
      </c>
      <c r="AB2321" s="314" t="str">
        <f t="shared" si="134"/>
        <v/>
      </c>
    </row>
    <row r="2322" spans="1:28" s="170" customFormat="1" ht="20.25">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33"/>
        <v/>
      </c>
      <c r="T2322" s="155" t="str">
        <f ca="1">IF(B2322="","",IF(ISERROR(MATCH($J2322,SorP!$B$1:$B$6226,0)),"",INDIRECT("'SorP'!$A$"&amp;MATCH($S2322&amp;$J2322,SorP!C:C,0))))</f>
        <v/>
      </c>
      <c r="U2322" s="168"/>
      <c r="V2322" s="169" t="e">
        <f>IF(C2322="",NA(),MATCH($B2322&amp;$C2322,'Smelter Look-up'!$J:$J,0))</f>
        <v>#N/A</v>
      </c>
      <c r="X2322" s="170">
        <f t="shared" ca="1" si="132"/>
        <v>0</v>
      </c>
      <c r="AB2322" s="314" t="str">
        <f t="shared" si="134"/>
        <v/>
      </c>
    </row>
    <row r="2323" spans="1:28" s="170" customFormat="1" ht="20.25">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33"/>
        <v/>
      </c>
      <c r="T2323" s="155" t="str">
        <f ca="1">IF(B2323="","",IF(ISERROR(MATCH($J2323,SorP!$B$1:$B$6226,0)),"",INDIRECT("'SorP'!$A$"&amp;MATCH($S2323&amp;$J2323,SorP!C:C,0))))</f>
        <v/>
      </c>
      <c r="U2323" s="168"/>
      <c r="V2323" s="169" t="e">
        <f>IF(C2323="",NA(),MATCH($B2323&amp;$C2323,'Smelter Look-up'!$J:$J,0))</f>
        <v>#N/A</v>
      </c>
      <c r="X2323" s="170">
        <f t="shared" ca="1" si="132"/>
        <v>0</v>
      </c>
      <c r="AB2323" s="314" t="str">
        <f t="shared" si="134"/>
        <v/>
      </c>
    </row>
    <row r="2324" spans="1:28" s="170" customFormat="1" ht="20.25">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33"/>
        <v/>
      </c>
      <c r="T2324" s="155" t="str">
        <f ca="1">IF(B2324="","",IF(ISERROR(MATCH($J2324,SorP!$B$1:$B$6226,0)),"",INDIRECT("'SorP'!$A$"&amp;MATCH($S2324&amp;$J2324,SorP!C:C,0))))</f>
        <v/>
      </c>
      <c r="U2324" s="168"/>
      <c r="V2324" s="169" t="e">
        <f>IF(C2324="",NA(),MATCH($B2324&amp;$C2324,'Smelter Look-up'!$J:$J,0))</f>
        <v>#N/A</v>
      </c>
      <c r="X2324" s="170">
        <f t="shared" ca="1" si="132"/>
        <v>0</v>
      </c>
      <c r="AB2324" s="314" t="str">
        <f t="shared" si="134"/>
        <v/>
      </c>
    </row>
    <row r="2325" spans="1:28" s="170" customFormat="1" ht="20.25">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33"/>
        <v/>
      </c>
      <c r="T2325" s="155" t="str">
        <f ca="1">IF(B2325="","",IF(ISERROR(MATCH($J2325,SorP!$B$1:$B$6226,0)),"",INDIRECT("'SorP'!$A$"&amp;MATCH($S2325&amp;$J2325,SorP!C:C,0))))</f>
        <v/>
      </c>
      <c r="U2325" s="168"/>
      <c r="V2325" s="169" t="e">
        <f>IF(C2325="",NA(),MATCH($B2325&amp;$C2325,'Smelter Look-up'!$J:$J,0))</f>
        <v>#N/A</v>
      </c>
      <c r="X2325" s="170">
        <f t="shared" ca="1" si="132"/>
        <v>0</v>
      </c>
      <c r="AB2325" s="314" t="str">
        <f t="shared" si="134"/>
        <v/>
      </c>
    </row>
    <row r="2326" spans="1:28" s="170" customFormat="1" ht="20.25">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33"/>
        <v/>
      </c>
      <c r="T2326" s="155" t="str">
        <f ca="1">IF(B2326="","",IF(ISERROR(MATCH($J2326,SorP!$B$1:$B$6226,0)),"",INDIRECT("'SorP'!$A$"&amp;MATCH($S2326&amp;$J2326,SorP!C:C,0))))</f>
        <v/>
      </c>
      <c r="U2326" s="168"/>
      <c r="V2326" s="169" t="e">
        <f>IF(C2326="",NA(),MATCH($B2326&amp;$C2326,'Smelter Look-up'!$J:$J,0))</f>
        <v>#N/A</v>
      </c>
      <c r="X2326" s="170">
        <f t="shared" ca="1" si="132"/>
        <v>0</v>
      </c>
      <c r="AB2326" s="314" t="str">
        <f t="shared" si="134"/>
        <v/>
      </c>
    </row>
    <row r="2327" spans="1:28" s="170" customFormat="1" ht="20.25">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33"/>
        <v/>
      </c>
      <c r="T2327" s="155" t="str">
        <f ca="1">IF(B2327="","",IF(ISERROR(MATCH($J2327,SorP!$B$1:$B$6226,0)),"",INDIRECT("'SorP'!$A$"&amp;MATCH($S2327&amp;$J2327,SorP!C:C,0))))</f>
        <v/>
      </c>
      <c r="U2327" s="168"/>
      <c r="V2327" s="169" t="e">
        <f>IF(C2327="",NA(),MATCH($B2327&amp;$C2327,'Smelter Look-up'!$J:$J,0))</f>
        <v>#N/A</v>
      </c>
      <c r="X2327" s="170">
        <f t="shared" ca="1" si="132"/>
        <v>0</v>
      </c>
      <c r="AB2327" s="314" t="str">
        <f t="shared" si="134"/>
        <v/>
      </c>
    </row>
    <row r="2328" spans="1:28" s="170" customFormat="1" ht="20.25">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33"/>
        <v/>
      </c>
      <c r="T2328" s="155" t="str">
        <f ca="1">IF(B2328="","",IF(ISERROR(MATCH($J2328,SorP!$B$1:$B$6226,0)),"",INDIRECT("'SorP'!$A$"&amp;MATCH($S2328&amp;$J2328,SorP!C:C,0))))</f>
        <v/>
      </c>
      <c r="U2328" s="168"/>
      <c r="V2328" s="169" t="e">
        <f>IF(C2328="",NA(),MATCH($B2328&amp;$C2328,'Smelter Look-up'!$J:$J,0))</f>
        <v>#N/A</v>
      </c>
      <c r="X2328" s="170">
        <f t="shared" ca="1" si="132"/>
        <v>0</v>
      </c>
      <c r="AB2328" s="314" t="str">
        <f t="shared" si="134"/>
        <v/>
      </c>
    </row>
    <row r="2329" spans="1:28" s="170" customFormat="1" ht="20.25">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33"/>
        <v/>
      </c>
      <c r="T2329" s="155" t="str">
        <f ca="1">IF(B2329="","",IF(ISERROR(MATCH($J2329,SorP!$B$1:$B$6226,0)),"",INDIRECT("'SorP'!$A$"&amp;MATCH($S2329&amp;$J2329,SorP!C:C,0))))</f>
        <v/>
      </c>
      <c r="U2329" s="168"/>
      <c r="V2329" s="169" t="e">
        <f>IF(C2329="",NA(),MATCH($B2329&amp;$C2329,'Smelter Look-up'!$J:$J,0))</f>
        <v>#N/A</v>
      </c>
      <c r="X2329" s="170">
        <f t="shared" ca="1" si="132"/>
        <v>0</v>
      </c>
      <c r="AB2329" s="314" t="str">
        <f t="shared" si="134"/>
        <v/>
      </c>
    </row>
    <row r="2330" spans="1:28" s="170" customFormat="1" ht="20.25">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33"/>
        <v/>
      </c>
      <c r="T2330" s="155" t="str">
        <f ca="1">IF(B2330="","",IF(ISERROR(MATCH($J2330,SorP!$B$1:$B$6226,0)),"",INDIRECT("'SorP'!$A$"&amp;MATCH($S2330&amp;$J2330,SorP!C:C,0))))</f>
        <v/>
      </c>
      <c r="U2330" s="168"/>
      <c r="V2330" s="169" t="e">
        <f>IF(C2330="",NA(),MATCH($B2330&amp;$C2330,'Smelter Look-up'!$J:$J,0))</f>
        <v>#N/A</v>
      </c>
      <c r="X2330" s="170">
        <f t="shared" ca="1" si="132"/>
        <v>0</v>
      </c>
      <c r="AB2330" s="314" t="str">
        <f t="shared" si="134"/>
        <v/>
      </c>
    </row>
    <row r="2331" spans="1:28" s="170" customFormat="1" ht="20.25">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33"/>
        <v/>
      </c>
      <c r="T2331" s="155" t="str">
        <f ca="1">IF(B2331="","",IF(ISERROR(MATCH($J2331,SorP!$B$1:$B$6226,0)),"",INDIRECT("'SorP'!$A$"&amp;MATCH($S2331&amp;$J2331,SorP!C:C,0))))</f>
        <v/>
      </c>
      <c r="U2331" s="168"/>
      <c r="V2331" s="169" t="e">
        <f>IF(C2331="",NA(),MATCH($B2331&amp;$C2331,'Smelter Look-up'!$J:$J,0))</f>
        <v>#N/A</v>
      </c>
      <c r="X2331" s="170">
        <f t="shared" ca="1" si="132"/>
        <v>0</v>
      </c>
      <c r="AB2331" s="314" t="str">
        <f t="shared" si="134"/>
        <v/>
      </c>
    </row>
    <row r="2332" spans="1:28" s="170" customFormat="1" ht="20.25">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33"/>
        <v/>
      </c>
      <c r="T2332" s="155" t="str">
        <f ca="1">IF(B2332="","",IF(ISERROR(MATCH($J2332,SorP!$B$1:$B$6226,0)),"",INDIRECT("'SorP'!$A$"&amp;MATCH($S2332&amp;$J2332,SorP!C:C,0))))</f>
        <v/>
      </c>
      <c r="U2332" s="168"/>
      <c r="V2332" s="169" t="e">
        <f>IF(C2332="",NA(),MATCH($B2332&amp;$C2332,'Smelter Look-up'!$J:$J,0))</f>
        <v>#N/A</v>
      </c>
      <c r="X2332" s="170">
        <f t="shared" ca="1" si="132"/>
        <v>0</v>
      </c>
      <c r="AB2332" s="314" t="str">
        <f t="shared" si="134"/>
        <v/>
      </c>
    </row>
    <row r="2333" spans="1:28" s="170" customFormat="1" ht="20.25">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33"/>
        <v/>
      </c>
      <c r="T2333" s="155" t="str">
        <f ca="1">IF(B2333="","",IF(ISERROR(MATCH($J2333,SorP!$B$1:$B$6226,0)),"",INDIRECT("'SorP'!$A$"&amp;MATCH($S2333&amp;$J2333,SorP!C:C,0))))</f>
        <v/>
      </c>
      <c r="U2333" s="168"/>
      <c r="V2333" s="169" t="e">
        <f>IF(C2333="",NA(),MATCH($B2333&amp;$C2333,'Smelter Look-up'!$J:$J,0))</f>
        <v>#N/A</v>
      </c>
      <c r="X2333" s="170">
        <f t="shared" ca="1" si="132"/>
        <v>0</v>
      </c>
      <c r="AB2333" s="314" t="str">
        <f t="shared" si="134"/>
        <v/>
      </c>
    </row>
    <row r="2334" spans="1:28" s="170" customFormat="1" ht="20.25">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33"/>
        <v/>
      </c>
      <c r="T2334" s="155" t="str">
        <f ca="1">IF(B2334="","",IF(ISERROR(MATCH($J2334,SorP!$B$1:$B$6226,0)),"",INDIRECT("'SorP'!$A$"&amp;MATCH($S2334&amp;$J2334,SorP!C:C,0))))</f>
        <v/>
      </c>
      <c r="U2334" s="168"/>
      <c r="V2334" s="169" t="e">
        <f>IF(C2334="",NA(),MATCH($B2334&amp;$C2334,'Smelter Look-up'!$J:$J,0))</f>
        <v>#N/A</v>
      </c>
      <c r="X2334" s="170">
        <f t="shared" ca="1" si="132"/>
        <v>0</v>
      </c>
      <c r="AB2334" s="314" t="str">
        <f t="shared" si="134"/>
        <v/>
      </c>
    </row>
    <row r="2335" spans="1:28" s="170" customFormat="1" ht="20.25">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33"/>
        <v/>
      </c>
      <c r="T2335" s="155" t="str">
        <f ca="1">IF(B2335="","",IF(ISERROR(MATCH($J2335,SorP!$B$1:$B$6226,0)),"",INDIRECT("'SorP'!$A$"&amp;MATCH($S2335&amp;$J2335,SorP!C:C,0))))</f>
        <v/>
      </c>
      <c r="U2335" s="168"/>
      <c r="V2335" s="169" t="e">
        <f>IF(C2335="",NA(),MATCH($B2335&amp;$C2335,'Smelter Look-up'!$J:$J,0))</f>
        <v>#N/A</v>
      </c>
      <c r="X2335" s="170">
        <f t="shared" ca="1" si="132"/>
        <v>0</v>
      </c>
      <c r="AB2335" s="314" t="str">
        <f t="shared" si="134"/>
        <v/>
      </c>
    </row>
    <row r="2336" spans="1:28" s="170" customFormat="1" ht="20.25">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33"/>
        <v/>
      </c>
      <c r="T2336" s="155" t="str">
        <f ca="1">IF(B2336="","",IF(ISERROR(MATCH($J2336,SorP!$B$1:$B$6226,0)),"",INDIRECT("'SorP'!$A$"&amp;MATCH($S2336&amp;$J2336,SorP!C:C,0))))</f>
        <v/>
      </c>
      <c r="U2336" s="168"/>
      <c r="V2336" s="169" t="e">
        <f>IF(C2336="",NA(),MATCH($B2336&amp;$C2336,'Smelter Look-up'!$J:$J,0))</f>
        <v>#N/A</v>
      </c>
      <c r="X2336" s="170">
        <f t="shared" ca="1" si="132"/>
        <v>0</v>
      </c>
      <c r="AB2336" s="314" t="str">
        <f t="shared" si="134"/>
        <v/>
      </c>
    </row>
    <row r="2337" spans="1:28" s="170" customFormat="1" ht="20.25">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33"/>
        <v/>
      </c>
      <c r="T2337" s="155" t="str">
        <f ca="1">IF(B2337="","",IF(ISERROR(MATCH($J2337,SorP!$B$1:$B$6226,0)),"",INDIRECT("'SorP'!$A$"&amp;MATCH($S2337&amp;$J2337,SorP!C:C,0))))</f>
        <v/>
      </c>
      <c r="U2337" s="168"/>
      <c r="V2337" s="169" t="e">
        <f>IF(C2337="",NA(),MATCH($B2337&amp;$C2337,'Smelter Look-up'!$J:$J,0))</f>
        <v>#N/A</v>
      </c>
      <c r="X2337" s="170">
        <f t="shared" ca="1" si="132"/>
        <v>0</v>
      </c>
      <c r="AB2337" s="314" t="str">
        <f t="shared" si="134"/>
        <v/>
      </c>
    </row>
    <row r="2338" spans="1:28" s="170" customFormat="1" ht="20.25">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33"/>
        <v/>
      </c>
      <c r="T2338" s="155" t="str">
        <f ca="1">IF(B2338="","",IF(ISERROR(MATCH($J2338,SorP!$B$1:$B$6226,0)),"",INDIRECT("'SorP'!$A$"&amp;MATCH($S2338&amp;$J2338,SorP!C:C,0))))</f>
        <v/>
      </c>
      <c r="U2338" s="168"/>
      <c r="V2338" s="169" t="e">
        <f>IF(C2338="",NA(),MATCH($B2338&amp;$C2338,'Smelter Look-up'!$J:$J,0))</f>
        <v>#N/A</v>
      </c>
      <c r="X2338" s="170">
        <f t="shared" ca="1" si="132"/>
        <v>0</v>
      </c>
      <c r="AB2338" s="314" t="str">
        <f t="shared" si="134"/>
        <v/>
      </c>
    </row>
    <row r="2339" spans="1:28" s="170" customFormat="1" ht="20.25">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33"/>
        <v/>
      </c>
      <c r="T2339" s="155" t="str">
        <f ca="1">IF(B2339="","",IF(ISERROR(MATCH($J2339,SorP!$B$1:$B$6226,0)),"",INDIRECT("'SorP'!$A$"&amp;MATCH($S2339&amp;$J2339,SorP!C:C,0))))</f>
        <v/>
      </c>
      <c r="U2339" s="168"/>
      <c r="V2339" s="169" t="e">
        <f>IF(C2339="",NA(),MATCH($B2339&amp;$C2339,'Smelter Look-up'!$J:$J,0))</f>
        <v>#N/A</v>
      </c>
      <c r="X2339" s="170">
        <f t="shared" ca="1" si="132"/>
        <v>0</v>
      </c>
      <c r="AB2339" s="314" t="str">
        <f t="shared" si="134"/>
        <v/>
      </c>
    </row>
    <row r="2340" spans="1:28" s="170" customFormat="1" ht="20.25">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33"/>
        <v/>
      </c>
      <c r="T2340" s="155" t="str">
        <f ca="1">IF(B2340="","",IF(ISERROR(MATCH($J2340,SorP!$B$1:$B$6226,0)),"",INDIRECT("'SorP'!$A$"&amp;MATCH($S2340&amp;$J2340,SorP!C:C,0))))</f>
        <v/>
      </c>
      <c r="U2340" s="168"/>
      <c r="V2340" s="169" t="e">
        <f>IF(C2340="",NA(),MATCH($B2340&amp;$C2340,'Smelter Look-up'!$J:$J,0))</f>
        <v>#N/A</v>
      </c>
      <c r="X2340" s="170">
        <f t="shared" ca="1" si="132"/>
        <v>0</v>
      </c>
      <c r="AB2340" s="314" t="str">
        <f t="shared" si="134"/>
        <v/>
      </c>
    </row>
    <row r="2341" spans="1:28" s="170" customFormat="1" ht="20.25">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33"/>
        <v/>
      </c>
      <c r="T2341" s="155" t="str">
        <f ca="1">IF(B2341="","",IF(ISERROR(MATCH($J2341,SorP!$B$1:$B$6226,0)),"",INDIRECT("'SorP'!$A$"&amp;MATCH($S2341&amp;$J2341,SorP!C:C,0))))</f>
        <v/>
      </c>
      <c r="U2341" s="168"/>
      <c r="V2341" s="169" t="e">
        <f>IF(C2341="",NA(),MATCH($B2341&amp;$C2341,'Smelter Look-up'!$J:$J,0))</f>
        <v>#N/A</v>
      </c>
      <c r="X2341" s="170">
        <f t="shared" ca="1" si="132"/>
        <v>0</v>
      </c>
      <c r="AB2341" s="314" t="str">
        <f t="shared" si="134"/>
        <v/>
      </c>
    </row>
    <row r="2342" spans="1:28" s="170" customFormat="1" ht="20.25">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33"/>
        <v/>
      </c>
      <c r="T2342" s="155" t="str">
        <f ca="1">IF(B2342="","",IF(ISERROR(MATCH($J2342,SorP!$B$1:$B$6226,0)),"",INDIRECT("'SorP'!$A$"&amp;MATCH($S2342&amp;$J2342,SorP!C:C,0))))</f>
        <v/>
      </c>
      <c r="U2342" s="168"/>
      <c r="V2342" s="169" t="e">
        <f>IF(C2342="",NA(),MATCH($B2342&amp;$C2342,'Smelter Look-up'!$J:$J,0))</f>
        <v>#N/A</v>
      </c>
      <c r="X2342" s="170">
        <f t="shared" ca="1" si="132"/>
        <v>0</v>
      </c>
      <c r="AB2342" s="314" t="str">
        <f t="shared" si="134"/>
        <v/>
      </c>
    </row>
    <row r="2343" spans="1:28" s="170" customFormat="1" ht="20.25">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33"/>
        <v/>
      </c>
      <c r="T2343" s="155" t="str">
        <f ca="1">IF(B2343="","",IF(ISERROR(MATCH($J2343,SorP!$B$1:$B$6226,0)),"",INDIRECT("'SorP'!$A$"&amp;MATCH($S2343&amp;$J2343,SorP!C:C,0))))</f>
        <v/>
      </c>
      <c r="U2343" s="168"/>
      <c r="V2343" s="169" t="e">
        <f>IF(C2343="",NA(),MATCH($B2343&amp;$C2343,'Smelter Look-up'!$J:$J,0))</f>
        <v>#N/A</v>
      </c>
      <c r="X2343" s="170">
        <f t="shared" ca="1" si="132"/>
        <v>0</v>
      </c>
      <c r="AB2343" s="314" t="str">
        <f t="shared" si="134"/>
        <v/>
      </c>
    </row>
    <row r="2344" spans="1:28" s="170" customFormat="1" ht="20.25">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33"/>
        <v/>
      </c>
      <c r="T2344" s="155" t="str">
        <f ca="1">IF(B2344="","",IF(ISERROR(MATCH($J2344,SorP!$B$1:$B$6226,0)),"",INDIRECT("'SorP'!$A$"&amp;MATCH($S2344&amp;$J2344,SorP!C:C,0))))</f>
        <v/>
      </c>
      <c r="U2344" s="168"/>
      <c r="V2344" s="169" t="e">
        <f>IF(C2344="",NA(),MATCH($B2344&amp;$C2344,'Smelter Look-up'!$J:$J,0))</f>
        <v>#N/A</v>
      </c>
      <c r="X2344" s="170">
        <f t="shared" ca="1" si="132"/>
        <v>0</v>
      </c>
      <c r="AB2344" s="314" t="str">
        <f t="shared" si="134"/>
        <v/>
      </c>
    </row>
    <row r="2345" spans="1:28" s="170" customFormat="1" ht="20.25">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33"/>
        <v/>
      </c>
      <c r="T2345" s="155" t="str">
        <f ca="1">IF(B2345="","",IF(ISERROR(MATCH($J2345,SorP!$B$1:$B$6226,0)),"",INDIRECT("'SorP'!$A$"&amp;MATCH($S2345&amp;$J2345,SorP!C:C,0))))</f>
        <v/>
      </c>
      <c r="U2345" s="168"/>
      <c r="V2345" s="169" t="e">
        <f>IF(C2345="",NA(),MATCH($B2345&amp;$C2345,'Smelter Look-up'!$J:$J,0))</f>
        <v>#N/A</v>
      </c>
      <c r="X2345" s="170">
        <f t="shared" ca="1" si="132"/>
        <v>0</v>
      </c>
      <c r="AB2345" s="314" t="str">
        <f t="shared" si="134"/>
        <v/>
      </c>
    </row>
    <row r="2346" spans="1:28" s="170" customFormat="1" ht="20.25">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33"/>
        <v/>
      </c>
      <c r="T2346" s="155" t="str">
        <f ca="1">IF(B2346="","",IF(ISERROR(MATCH($J2346,SorP!$B$1:$B$6226,0)),"",INDIRECT("'SorP'!$A$"&amp;MATCH($S2346&amp;$J2346,SorP!C:C,0))))</f>
        <v/>
      </c>
      <c r="U2346" s="168"/>
      <c r="V2346" s="169" t="e">
        <f>IF(C2346="",NA(),MATCH($B2346&amp;$C2346,'Smelter Look-up'!$J:$J,0))</f>
        <v>#N/A</v>
      </c>
      <c r="X2346" s="170">
        <f t="shared" ca="1" si="132"/>
        <v>0</v>
      </c>
      <c r="AB2346" s="314" t="str">
        <f t="shared" si="134"/>
        <v/>
      </c>
    </row>
    <row r="2347" spans="1:28" s="170" customFormat="1" ht="20.25">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33"/>
        <v/>
      </c>
      <c r="T2347" s="155" t="str">
        <f ca="1">IF(B2347="","",IF(ISERROR(MATCH($J2347,SorP!$B$1:$B$6226,0)),"",INDIRECT("'SorP'!$A$"&amp;MATCH($S2347&amp;$J2347,SorP!C:C,0))))</f>
        <v/>
      </c>
      <c r="U2347" s="168"/>
      <c r="V2347" s="169" t="e">
        <f>IF(C2347="",NA(),MATCH($B2347&amp;$C2347,'Smelter Look-up'!$J:$J,0))</f>
        <v>#N/A</v>
      </c>
      <c r="X2347" s="170">
        <f t="shared" ca="1" si="132"/>
        <v>0</v>
      </c>
      <c r="AB2347" s="314" t="str">
        <f t="shared" si="134"/>
        <v/>
      </c>
    </row>
    <row r="2348" spans="1:28" s="170" customFormat="1" ht="20.25">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33"/>
        <v/>
      </c>
      <c r="T2348" s="155" t="str">
        <f ca="1">IF(B2348="","",IF(ISERROR(MATCH($J2348,SorP!$B$1:$B$6226,0)),"",INDIRECT("'SorP'!$A$"&amp;MATCH($S2348&amp;$J2348,SorP!C:C,0))))</f>
        <v/>
      </c>
      <c r="U2348" s="168"/>
      <c r="V2348" s="169" t="e">
        <f>IF(C2348="",NA(),MATCH($B2348&amp;$C2348,'Smelter Look-up'!$J:$J,0))</f>
        <v>#N/A</v>
      </c>
      <c r="X2348" s="170">
        <f t="shared" ca="1" si="132"/>
        <v>0</v>
      </c>
      <c r="AB2348" s="314" t="str">
        <f t="shared" si="134"/>
        <v/>
      </c>
    </row>
    <row r="2349" spans="1:28" s="170" customFormat="1" ht="20.25">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33"/>
        <v/>
      </c>
      <c r="T2349" s="155" t="str">
        <f ca="1">IF(B2349="","",IF(ISERROR(MATCH($J2349,SorP!$B$1:$B$6226,0)),"",INDIRECT("'SorP'!$A$"&amp;MATCH($S2349&amp;$J2349,SorP!C:C,0))))</f>
        <v/>
      </c>
      <c r="U2349" s="168"/>
      <c r="V2349" s="169" t="e">
        <f>IF(C2349="",NA(),MATCH($B2349&amp;$C2349,'Smelter Look-up'!$J:$J,0))</f>
        <v>#N/A</v>
      </c>
      <c r="X2349" s="170">
        <f t="shared" ca="1" si="132"/>
        <v>0</v>
      </c>
      <c r="AB2349" s="314" t="str">
        <f t="shared" si="134"/>
        <v/>
      </c>
    </row>
    <row r="2350" spans="1:28" s="170" customFormat="1" ht="20.25">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33"/>
        <v/>
      </c>
      <c r="T2350" s="155" t="str">
        <f ca="1">IF(B2350="","",IF(ISERROR(MATCH($J2350,SorP!$B$1:$B$6226,0)),"",INDIRECT("'SorP'!$A$"&amp;MATCH($S2350&amp;$J2350,SorP!C:C,0))))</f>
        <v/>
      </c>
      <c r="U2350" s="168"/>
      <c r="V2350" s="169" t="e">
        <f>IF(C2350="",NA(),MATCH($B2350&amp;$C2350,'Smelter Look-up'!$J:$J,0))</f>
        <v>#N/A</v>
      </c>
      <c r="X2350" s="170">
        <f t="shared" ca="1" si="132"/>
        <v>0</v>
      </c>
      <c r="AB2350" s="314" t="str">
        <f t="shared" si="134"/>
        <v/>
      </c>
    </row>
    <row r="2351" spans="1:28" s="170" customFormat="1" ht="20.25">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33"/>
        <v/>
      </c>
      <c r="T2351" s="155" t="str">
        <f ca="1">IF(B2351="","",IF(ISERROR(MATCH($J2351,SorP!$B$1:$B$6226,0)),"",INDIRECT("'SorP'!$A$"&amp;MATCH($S2351&amp;$J2351,SorP!C:C,0))))</f>
        <v/>
      </c>
      <c r="U2351" s="168"/>
      <c r="V2351" s="169" t="e">
        <f>IF(C2351="",NA(),MATCH($B2351&amp;$C2351,'Smelter Look-up'!$J:$J,0))</f>
        <v>#N/A</v>
      </c>
      <c r="X2351" s="170">
        <f t="shared" ca="1" si="132"/>
        <v>0</v>
      </c>
      <c r="AB2351" s="314" t="str">
        <f t="shared" si="134"/>
        <v/>
      </c>
    </row>
    <row r="2352" spans="1:28" s="170" customFormat="1" ht="20.25">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33"/>
        <v/>
      </c>
      <c r="T2352" s="155" t="str">
        <f ca="1">IF(B2352="","",IF(ISERROR(MATCH($J2352,SorP!$B$1:$B$6226,0)),"",INDIRECT("'SorP'!$A$"&amp;MATCH($S2352&amp;$J2352,SorP!C:C,0))))</f>
        <v/>
      </c>
      <c r="U2352" s="168"/>
      <c r="V2352" s="169" t="e">
        <f>IF(C2352="",NA(),MATCH($B2352&amp;$C2352,'Smelter Look-up'!$J:$J,0))</f>
        <v>#N/A</v>
      </c>
      <c r="X2352" s="170">
        <f t="shared" ca="1" si="132"/>
        <v>0</v>
      </c>
      <c r="AB2352" s="314" t="str">
        <f t="shared" si="134"/>
        <v/>
      </c>
    </row>
    <row r="2353" spans="1:28" s="170" customFormat="1" ht="20.25">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33"/>
        <v/>
      </c>
      <c r="T2353" s="155" t="str">
        <f ca="1">IF(B2353="","",IF(ISERROR(MATCH($J2353,SorP!$B$1:$B$6226,0)),"",INDIRECT("'SorP'!$A$"&amp;MATCH($S2353&amp;$J2353,SorP!C:C,0))))</f>
        <v/>
      </c>
      <c r="U2353" s="168"/>
      <c r="V2353" s="169" t="e">
        <f>IF(C2353="",NA(),MATCH($B2353&amp;$C2353,'Smelter Look-up'!$J:$J,0))</f>
        <v>#N/A</v>
      </c>
      <c r="X2353" s="170">
        <f t="shared" ca="1" si="132"/>
        <v>0</v>
      </c>
      <c r="AB2353" s="314" t="str">
        <f t="shared" si="134"/>
        <v/>
      </c>
    </row>
    <row r="2354" spans="1:28" s="170" customFormat="1" ht="20.25">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33"/>
        <v/>
      </c>
      <c r="T2354" s="155" t="str">
        <f ca="1">IF(B2354="","",IF(ISERROR(MATCH($J2354,SorP!$B$1:$B$6226,0)),"",INDIRECT("'SorP'!$A$"&amp;MATCH($S2354&amp;$J2354,SorP!C:C,0))))</f>
        <v/>
      </c>
      <c r="U2354" s="168"/>
      <c r="V2354" s="169" t="e">
        <f>IF(C2354="",NA(),MATCH($B2354&amp;$C2354,'Smelter Look-up'!$J:$J,0))</f>
        <v>#N/A</v>
      </c>
      <c r="X2354" s="170">
        <f t="shared" ca="1" si="132"/>
        <v>0</v>
      </c>
      <c r="AB2354" s="314" t="str">
        <f t="shared" si="134"/>
        <v/>
      </c>
    </row>
    <row r="2355" spans="1:28" s="170" customFormat="1" ht="20.25">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33"/>
        <v/>
      </c>
      <c r="T2355" s="155" t="str">
        <f ca="1">IF(B2355="","",IF(ISERROR(MATCH($J2355,SorP!$B$1:$B$6226,0)),"",INDIRECT("'SorP'!$A$"&amp;MATCH($S2355&amp;$J2355,SorP!C:C,0))))</f>
        <v/>
      </c>
      <c r="U2355" s="168"/>
      <c r="V2355" s="169" t="e">
        <f>IF(C2355="",NA(),MATCH($B2355&amp;$C2355,'Smelter Look-up'!$J:$J,0))</f>
        <v>#N/A</v>
      </c>
      <c r="X2355" s="170">
        <f t="shared" ca="1" si="132"/>
        <v>0</v>
      </c>
      <c r="AB2355" s="314" t="str">
        <f t="shared" si="134"/>
        <v/>
      </c>
    </row>
    <row r="2356" spans="1:28" s="170" customFormat="1" ht="20.25">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33"/>
        <v/>
      </c>
      <c r="T2356" s="155" t="str">
        <f ca="1">IF(B2356="","",IF(ISERROR(MATCH($J2356,SorP!$B$1:$B$6226,0)),"",INDIRECT("'SorP'!$A$"&amp;MATCH($S2356&amp;$J2356,SorP!C:C,0))))</f>
        <v/>
      </c>
      <c r="U2356" s="168"/>
      <c r="V2356" s="169" t="e">
        <f>IF(C2356="",NA(),MATCH($B2356&amp;$C2356,'Smelter Look-up'!$J:$J,0))</f>
        <v>#N/A</v>
      </c>
      <c r="X2356" s="170">
        <f t="shared" ca="1" si="132"/>
        <v>0</v>
      </c>
      <c r="AB2356" s="314" t="str">
        <f t="shared" si="134"/>
        <v/>
      </c>
    </row>
    <row r="2357" spans="1:28" s="170" customFormat="1" ht="20.25">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33"/>
        <v/>
      </c>
      <c r="T2357" s="155" t="str">
        <f ca="1">IF(B2357="","",IF(ISERROR(MATCH($J2357,SorP!$B$1:$B$6226,0)),"",INDIRECT("'SorP'!$A$"&amp;MATCH($S2357&amp;$J2357,SorP!C:C,0))))</f>
        <v/>
      </c>
      <c r="U2357" s="168"/>
      <c r="V2357" s="169" t="e">
        <f>IF(C2357="",NA(),MATCH($B2357&amp;$C2357,'Smelter Look-up'!$J:$J,0))</f>
        <v>#N/A</v>
      </c>
      <c r="X2357" s="170">
        <f t="shared" ca="1" si="132"/>
        <v>0</v>
      </c>
      <c r="AB2357" s="314" t="str">
        <f t="shared" si="134"/>
        <v/>
      </c>
    </row>
    <row r="2358" spans="1:28" s="170" customFormat="1" ht="20.25">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33"/>
        <v/>
      </c>
      <c r="T2358" s="155" t="str">
        <f ca="1">IF(B2358="","",IF(ISERROR(MATCH($J2358,SorP!$B$1:$B$6226,0)),"",INDIRECT("'SorP'!$A$"&amp;MATCH($S2358&amp;$J2358,SorP!C:C,0))))</f>
        <v/>
      </c>
      <c r="U2358" s="168"/>
      <c r="V2358" s="169" t="e">
        <f>IF(C2358="",NA(),MATCH($B2358&amp;$C2358,'Smelter Look-up'!$J:$J,0))</f>
        <v>#N/A</v>
      </c>
      <c r="X2358" s="170">
        <f t="shared" ca="1" si="132"/>
        <v>0</v>
      </c>
      <c r="AB2358" s="314" t="str">
        <f t="shared" si="134"/>
        <v/>
      </c>
    </row>
    <row r="2359" spans="1:28" s="170" customFormat="1" ht="20.25">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33"/>
        <v/>
      </c>
      <c r="T2359" s="155" t="str">
        <f ca="1">IF(B2359="","",IF(ISERROR(MATCH($J2359,SorP!$B$1:$B$6226,0)),"",INDIRECT("'SorP'!$A$"&amp;MATCH($S2359&amp;$J2359,SorP!C:C,0))))</f>
        <v/>
      </c>
      <c r="U2359" s="168"/>
      <c r="V2359" s="169" t="e">
        <f>IF(C2359="",NA(),MATCH($B2359&amp;$C2359,'Smelter Look-up'!$J:$J,0))</f>
        <v>#N/A</v>
      </c>
      <c r="X2359" s="170">
        <f t="shared" ca="1" si="132"/>
        <v>0</v>
      </c>
      <c r="AB2359" s="314" t="str">
        <f t="shared" si="134"/>
        <v/>
      </c>
    </row>
    <row r="2360" spans="1:28" s="170" customFormat="1" ht="20.25">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33"/>
        <v/>
      </c>
      <c r="T2360" s="155" t="str">
        <f ca="1">IF(B2360="","",IF(ISERROR(MATCH($J2360,SorP!$B$1:$B$6226,0)),"",INDIRECT("'SorP'!$A$"&amp;MATCH($S2360&amp;$J2360,SorP!C:C,0))))</f>
        <v/>
      </c>
      <c r="U2360" s="168"/>
      <c r="V2360" s="169" t="e">
        <f>IF(C2360="",NA(),MATCH($B2360&amp;$C2360,'Smelter Look-up'!$J:$J,0))</f>
        <v>#N/A</v>
      </c>
      <c r="X2360" s="170">
        <f t="shared" ca="1" si="132"/>
        <v>0</v>
      </c>
      <c r="AB2360" s="314" t="str">
        <f t="shared" si="134"/>
        <v/>
      </c>
    </row>
    <row r="2361" spans="1:28" s="170" customFormat="1" ht="20.25">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33"/>
        <v/>
      </c>
      <c r="T2361" s="155" t="str">
        <f ca="1">IF(B2361="","",IF(ISERROR(MATCH($J2361,SorP!$B$1:$B$6226,0)),"",INDIRECT("'SorP'!$A$"&amp;MATCH($S2361&amp;$J2361,SorP!C:C,0))))</f>
        <v/>
      </c>
      <c r="U2361" s="168"/>
      <c r="V2361" s="169" t="e">
        <f>IF(C2361="",NA(),MATCH($B2361&amp;$C2361,'Smelter Look-up'!$J:$J,0))</f>
        <v>#N/A</v>
      </c>
      <c r="X2361" s="170">
        <f t="shared" ca="1" si="132"/>
        <v>0</v>
      </c>
      <c r="AB2361" s="314" t="str">
        <f t="shared" si="134"/>
        <v/>
      </c>
    </row>
    <row r="2362" spans="1:28" s="170" customFormat="1" ht="20.25">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33"/>
        <v/>
      </c>
      <c r="T2362" s="155" t="str">
        <f ca="1">IF(B2362="","",IF(ISERROR(MATCH($J2362,SorP!$B$1:$B$6226,0)),"",INDIRECT("'SorP'!$A$"&amp;MATCH($S2362&amp;$J2362,SorP!C:C,0))))</f>
        <v/>
      </c>
      <c r="U2362" s="168"/>
      <c r="V2362" s="169" t="e">
        <f>IF(C2362="",NA(),MATCH($B2362&amp;$C2362,'Smelter Look-up'!$J:$J,0))</f>
        <v>#N/A</v>
      </c>
      <c r="X2362" s="170">
        <f t="shared" ca="1" si="132"/>
        <v>0</v>
      </c>
      <c r="AB2362" s="314" t="str">
        <f t="shared" si="134"/>
        <v/>
      </c>
    </row>
    <row r="2363" spans="1:28" s="170" customFormat="1" ht="20.25">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33"/>
        <v/>
      </c>
      <c r="T2363" s="155" t="str">
        <f ca="1">IF(B2363="","",IF(ISERROR(MATCH($J2363,SorP!$B$1:$B$6226,0)),"",INDIRECT("'SorP'!$A$"&amp;MATCH($S2363&amp;$J2363,SorP!C:C,0))))</f>
        <v/>
      </c>
      <c r="U2363" s="168"/>
      <c r="V2363" s="169" t="e">
        <f>IF(C2363="",NA(),MATCH($B2363&amp;$C2363,'Smelter Look-up'!$J:$J,0))</f>
        <v>#N/A</v>
      </c>
      <c r="X2363" s="170">
        <f t="shared" ref="X2363:X2426" ca="1" si="135">IF(AND(C2363="Smelter not listed",OR(LEN(D2363)=0,LEN(E2363)=0)),1,0)</f>
        <v>0</v>
      </c>
      <c r="AB2363" s="314" t="str">
        <f t="shared" si="134"/>
        <v/>
      </c>
    </row>
    <row r="2364" spans="1:28" s="170" customFormat="1" ht="20.25">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ref="S2364:S2427" ca="1" si="136">IF(B2364="","",IF(ISERROR(MATCH($E2364,CL,0)),"Unknown",INDIRECT("'C'!$A$"&amp;MATCH($E2364,CL,0)+1)))</f>
        <v/>
      </c>
      <c r="T2364" s="155" t="str">
        <f ca="1">IF(B2364="","",IF(ISERROR(MATCH($J2364,SorP!$B$1:$B$6226,0)),"",INDIRECT("'SorP'!$A$"&amp;MATCH($S2364&amp;$J2364,SorP!C:C,0))))</f>
        <v/>
      </c>
      <c r="U2364" s="168"/>
      <c r="V2364" s="169" t="e">
        <f>IF(C2364="",NA(),MATCH($B2364&amp;$C2364,'Smelter Look-up'!$J:$J,0))</f>
        <v>#N/A</v>
      </c>
      <c r="X2364" s="170">
        <f t="shared" ca="1" si="135"/>
        <v>0</v>
      </c>
      <c r="AB2364" s="314" t="str">
        <f t="shared" si="134"/>
        <v/>
      </c>
    </row>
    <row r="2365" spans="1:28" s="170" customFormat="1" ht="20.25">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36"/>
        <v/>
      </c>
      <c r="T2365" s="155" t="str">
        <f ca="1">IF(B2365="","",IF(ISERROR(MATCH($J2365,SorP!$B$1:$B$6226,0)),"",INDIRECT("'SorP'!$A$"&amp;MATCH($S2365&amp;$J2365,SorP!C:C,0))))</f>
        <v/>
      </c>
      <c r="U2365" s="168"/>
      <c r="V2365" s="169" t="e">
        <f>IF(C2365="",NA(),MATCH($B2365&amp;$C2365,'Smelter Look-up'!$J:$J,0))</f>
        <v>#N/A</v>
      </c>
      <c r="X2365" s="170">
        <f t="shared" ca="1" si="135"/>
        <v>0</v>
      </c>
      <c r="AB2365" s="314" t="str">
        <f t="shared" si="134"/>
        <v/>
      </c>
    </row>
    <row r="2366" spans="1:28" s="170" customFormat="1" ht="20.25">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36"/>
        <v/>
      </c>
      <c r="T2366" s="155" t="str">
        <f ca="1">IF(B2366="","",IF(ISERROR(MATCH($J2366,SorP!$B$1:$B$6226,0)),"",INDIRECT("'SorP'!$A$"&amp;MATCH($S2366&amp;$J2366,SorP!C:C,0))))</f>
        <v/>
      </c>
      <c r="U2366" s="168"/>
      <c r="V2366" s="169" t="e">
        <f>IF(C2366="",NA(),MATCH($B2366&amp;$C2366,'Smelter Look-up'!$J:$J,0))</f>
        <v>#N/A</v>
      </c>
      <c r="X2366" s="170">
        <f t="shared" ca="1" si="135"/>
        <v>0</v>
      </c>
      <c r="AB2366" s="314" t="str">
        <f t="shared" si="134"/>
        <v/>
      </c>
    </row>
    <row r="2367" spans="1:28" s="170" customFormat="1" ht="20.25">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36"/>
        <v/>
      </c>
      <c r="T2367" s="155" t="str">
        <f ca="1">IF(B2367="","",IF(ISERROR(MATCH($J2367,SorP!$B$1:$B$6226,0)),"",INDIRECT("'SorP'!$A$"&amp;MATCH($S2367&amp;$J2367,SorP!C:C,0))))</f>
        <v/>
      </c>
      <c r="U2367" s="168"/>
      <c r="V2367" s="169" t="e">
        <f>IF(C2367="",NA(),MATCH($B2367&amp;$C2367,'Smelter Look-up'!$J:$J,0))</f>
        <v>#N/A</v>
      </c>
      <c r="X2367" s="170">
        <f t="shared" ca="1" si="135"/>
        <v>0</v>
      </c>
      <c r="AB2367" s="314" t="str">
        <f t="shared" si="134"/>
        <v/>
      </c>
    </row>
    <row r="2368" spans="1:28" s="170" customFormat="1" ht="20.25">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ca="1" si="136"/>
        <v/>
      </c>
      <c r="T2368" s="155" t="str">
        <f ca="1">IF(B2368="","",IF(ISERROR(MATCH($J2368,SorP!$B$1:$B$6226,0)),"",INDIRECT("'SorP'!$A$"&amp;MATCH($S2368&amp;$J2368,SorP!C:C,0))))</f>
        <v/>
      </c>
      <c r="U2368" s="168"/>
      <c r="V2368" s="169" t="e">
        <f>IF(C2368="",NA(),MATCH($B2368&amp;$C2368,'Smelter Look-up'!$J:$J,0))</f>
        <v>#N/A</v>
      </c>
      <c r="X2368" s="170">
        <f t="shared" ca="1" si="135"/>
        <v>0</v>
      </c>
      <c r="AB2368" s="314" t="str">
        <f t="shared" si="134"/>
        <v/>
      </c>
    </row>
    <row r="2369" spans="1:28" s="170" customFormat="1" ht="20.25">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36"/>
        <v/>
      </c>
      <c r="T2369" s="155" t="str">
        <f ca="1">IF(B2369="","",IF(ISERROR(MATCH($J2369,SorP!$B$1:$B$6226,0)),"",INDIRECT("'SorP'!$A$"&amp;MATCH($S2369&amp;$J2369,SorP!C:C,0))))</f>
        <v/>
      </c>
      <c r="U2369" s="168"/>
      <c r="V2369" s="169" t="e">
        <f>IF(C2369="",NA(),MATCH($B2369&amp;$C2369,'Smelter Look-up'!$J:$J,0))</f>
        <v>#N/A</v>
      </c>
      <c r="X2369" s="170">
        <f t="shared" ca="1" si="135"/>
        <v>0</v>
      </c>
      <c r="AB2369" s="314" t="str">
        <f t="shared" si="134"/>
        <v/>
      </c>
    </row>
    <row r="2370" spans="1:28" s="170" customFormat="1" ht="20.25">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36"/>
        <v/>
      </c>
      <c r="T2370" s="155" t="str">
        <f ca="1">IF(B2370="","",IF(ISERROR(MATCH($J2370,SorP!$B$1:$B$6226,0)),"",INDIRECT("'SorP'!$A$"&amp;MATCH($S2370&amp;$J2370,SorP!C:C,0))))</f>
        <v/>
      </c>
      <c r="U2370" s="168"/>
      <c r="V2370" s="169" t="e">
        <f>IF(C2370="",NA(),MATCH($B2370&amp;$C2370,'Smelter Look-up'!$J:$J,0))</f>
        <v>#N/A</v>
      </c>
      <c r="X2370" s="170">
        <f t="shared" ca="1" si="135"/>
        <v>0</v>
      </c>
      <c r="AB2370" s="314" t="str">
        <f t="shared" ref="AB2370:AB2433" si="137">IF(C2370="","",B2370)</f>
        <v/>
      </c>
    </row>
    <row r="2371" spans="1:28" s="170" customFormat="1" ht="20.25">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36"/>
        <v/>
      </c>
      <c r="T2371" s="155" t="str">
        <f ca="1">IF(B2371="","",IF(ISERROR(MATCH($J2371,SorP!$B$1:$B$6226,0)),"",INDIRECT("'SorP'!$A$"&amp;MATCH($S2371&amp;$J2371,SorP!C:C,0))))</f>
        <v/>
      </c>
      <c r="U2371" s="168"/>
      <c r="V2371" s="169" t="e">
        <f>IF(C2371="",NA(),MATCH($B2371&amp;$C2371,'Smelter Look-up'!$J:$J,0))</f>
        <v>#N/A</v>
      </c>
      <c r="X2371" s="170">
        <f t="shared" ca="1" si="135"/>
        <v>0</v>
      </c>
      <c r="AB2371" s="314" t="str">
        <f t="shared" si="137"/>
        <v/>
      </c>
    </row>
    <row r="2372" spans="1:28" s="170" customFormat="1" ht="20.25">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36"/>
        <v/>
      </c>
      <c r="T2372" s="155" t="str">
        <f ca="1">IF(B2372="","",IF(ISERROR(MATCH($J2372,SorP!$B$1:$B$6226,0)),"",INDIRECT("'SorP'!$A$"&amp;MATCH($S2372&amp;$J2372,SorP!C:C,0))))</f>
        <v/>
      </c>
      <c r="U2372" s="168"/>
      <c r="V2372" s="169" t="e">
        <f>IF(C2372="",NA(),MATCH($B2372&amp;$C2372,'Smelter Look-up'!$J:$J,0))</f>
        <v>#N/A</v>
      </c>
      <c r="X2372" s="170">
        <f t="shared" ca="1" si="135"/>
        <v>0</v>
      </c>
      <c r="AB2372" s="314" t="str">
        <f t="shared" si="137"/>
        <v/>
      </c>
    </row>
    <row r="2373" spans="1:28" s="170" customFormat="1" ht="20.25">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36"/>
        <v/>
      </c>
      <c r="T2373" s="155" t="str">
        <f ca="1">IF(B2373="","",IF(ISERROR(MATCH($J2373,SorP!$B$1:$B$6226,0)),"",INDIRECT("'SorP'!$A$"&amp;MATCH($S2373&amp;$J2373,SorP!C:C,0))))</f>
        <v/>
      </c>
      <c r="U2373" s="168"/>
      <c r="V2373" s="169" t="e">
        <f>IF(C2373="",NA(),MATCH($B2373&amp;$C2373,'Smelter Look-up'!$J:$J,0))</f>
        <v>#N/A</v>
      </c>
      <c r="X2373" s="170">
        <f t="shared" ca="1" si="135"/>
        <v>0</v>
      </c>
      <c r="AB2373" s="314" t="str">
        <f t="shared" si="137"/>
        <v/>
      </c>
    </row>
    <row r="2374" spans="1:28" s="170" customFormat="1" ht="20.25">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36"/>
        <v/>
      </c>
      <c r="T2374" s="155" t="str">
        <f ca="1">IF(B2374="","",IF(ISERROR(MATCH($J2374,SorP!$B$1:$B$6226,0)),"",INDIRECT("'SorP'!$A$"&amp;MATCH($S2374&amp;$J2374,SorP!C:C,0))))</f>
        <v/>
      </c>
      <c r="U2374" s="168"/>
      <c r="V2374" s="169" t="e">
        <f>IF(C2374="",NA(),MATCH($B2374&amp;$C2374,'Smelter Look-up'!$J:$J,0))</f>
        <v>#N/A</v>
      </c>
      <c r="X2374" s="170">
        <f t="shared" ca="1" si="135"/>
        <v>0</v>
      </c>
      <c r="AB2374" s="314" t="str">
        <f t="shared" si="137"/>
        <v/>
      </c>
    </row>
    <row r="2375" spans="1:28" s="170" customFormat="1" ht="20.25">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36"/>
        <v/>
      </c>
      <c r="T2375" s="155" t="str">
        <f ca="1">IF(B2375="","",IF(ISERROR(MATCH($J2375,SorP!$B$1:$B$6226,0)),"",INDIRECT("'SorP'!$A$"&amp;MATCH($S2375&amp;$J2375,SorP!C:C,0))))</f>
        <v/>
      </c>
      <c r="U2375" s="168"/>
      <c r="V2375" s="169" t="e">
        <f>IF(C2375="",NA(),MATCH($B2375&amp;$C2375,'Smelter Look-up'!$J:$J,0))</f>
        <v>#N/A</v>
      </c>
      <c r="X2375" s="170">
        <f t="shared" ca="1" si="135"/>
        <v>0</v>
      </c>
      <c r="AB2375" s="314" t="str">
        <f t="shared" si="137"/>
        <v/>
      </c>
    </row>
    <row r="2376" spans="1:28" s="170" customFormat="1" ht="20.25">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36"/>
        <v/>
      </c>
      <c r="T2376" s="155" t="str">
        <f ca="1">IF(B2376="","",IF(ISERROR(MATCH($J2376,SorP!$B$1:$B$6226,0)),"",INDIRECT("'SorP'!$A$"&amp;MATCH($S2376&amp;$J2376,SorP!C:C,0))))</f>
        <v/>
      </c>
      <c r="U2376" s="168"/>
      <c r="V2376" s="169" t="e">
        <f>IF(C2376="",NA(),MATCH($B2376&amp;$C2376,'Smelter Look-up'!$J:$J,0))</f>
        <v>#N/A</v>
      </c>
      <c r="X2376" s="170">
        <f t="shared" ca="1" si="135"/>
        <v>0</v>
      </c>
      <c r="AB2376" s="314" t="str">
        <f t="shared" si="137"/>
        <v/>
      </c>
    </row>
    <row r="2377" spans="1:28" s="170" customFormat="1" ht="20.25">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36"/>
        <v/>
      </c>
      <c r="T2377" s="155" t="str">
        <f ca="1">IF(B2377="","",IF(ISERROR(MATCH($J2377,SorP!$B$1:$B$6226,0)),"",INDIRECT("'SorP'!$A$"&amp;MATCH($S2377&amp;$J2377,SorP!C:C,0))))</f>
        <v/>
      </c>
      <c r="U2377" s="168"/>
      <c r="V2377" s="169" t="e">
        <f>IF(C2377="",NA(),MATCH($B2377&amp;$C2377,'Smelter Look-up'!$J:$J,0))</f>
        <v>#N/A</v>
      </c>
      <c r="X2377" s="170">
        <f t="shared" ca="1" si="135"/>
        <v>0</v>
      </c>
      <c r="AB2377" s="314" t="str">
        <f t="shared" si="137"/>
        <v/>
      </c>
    </row>
    <row r="2378" spans="1:28" s="170" customFormat="1" ht="20.25">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36"/>
        <v/>
      </c>
      <c r="T2378" s="155" t="str">
        <f ca="1">IF(B2378="","",IF(ISERROR(MATCH($J2378,SorP!$B$1:$B$6226,0)),"",INDIRECT("'SorP'!$A$"&amp;MATCH($S2378&amp;$J2378,SorP!C:C,0))))</f>
        <v/>
      </c>
      <c r="U2378" s="168"/>
      <c r="V2378" s="169" t="e">
        <f>IF(C2378="",NA(),MATCH($B2378&amp;$C2378,'Smelter Look-up'!$J:$J,0))</f>
        <v>#N/A</v>
      </c>
      <c r="X2378" s="170">
        <f t="shared" ca="1" si="135"/>
        <v>0</v>
      </c>
      <c r="AB2378" s="314" t="str">
        <f t="shared" si="137"/>
        <v/>
      </c>
    </row>
    <row r="2379" spans="1:28" s="170" customFormat="1" ht="20.25">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36"/>
        <v/>
      </c>
      <c r="T2379" s="155" t="str">
        <f ca="1">IF(B2379="","",IF(ISERROR(MATCH($J2379,SorP!$B$1:$B$6226,0)),"",INDIRECT("'SorP'!$A$"&amp;MATCH($S2379&amp;$J2379,SorP!C:C,0))))</f>
        <v/>
      </c>
      <c r="U2379" s="168"/>
      <c r="V2379" s="169" t="e">
        <f>IF(C2379="",NA(),MATCH($B2379&amp;$C2379,'Smelter Look-up'!$J:$J,0))</f>
        <v>#N/A</v>
      </c>
      <c r="X2379" s="170">
        <f t="shared" ca="1" si="135"/>
        <v>0</v>
      </c>
      <c r="AB2379" s="314" t="str">
        <f t="shared" si="137"/>
        <v/>
      </c>
    </row>
    <row r="2380" spans="1:28" s="170" customFormat="1" ht="20.25">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36"/>
        <v/>
      </c>
      <c r="T2380" s="155" t="str">
        <f ca="1">IF(B2380="","",IF(ISERROR(MATCH($J2380,SorP!$B$1:$B$6226,0)),"",INDIRECT("'SorP'!$A$"&amp;MATCH($S2380&amp;$J2380,SorP!C:C,0))))</f>
        <v/>
      </c>
      <c r="U2380" s="168"/>
      <c r="V2380" s="169" t="e">
        <f>IF(C2380="",NA(),MATCH($B2380&amp;$C2380,'Smelter Look-up'!$J:$J,0))</f>
        <v>#N/A</v>
      </c>
      <c r="X2380" s="170">
        <f t="shared" ca="1" si="135"/>
        <v>0</v>
      </c>
      <c r="AB2380" s="314" t="str">
        <f t="shared" si="137"/>
        <v/>
      </c>
    </row>
    <row r="2381" spans="1:28" s="170" customFormat="1" ht="20.25">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36"/>
        <v/>
      </c>
      <c r="T2381" s="155" t="str">
        <f ca="1">IF(B2381="","",IF(ISERROR(MATCH($J2381,SorP!$B$1:$B$6226,0)),"",INDIRECT("'SorP'!$A$"&amp;MATCH($S2381&amp;$J2381,SorP!C:C,0))))</f>
        <v/>
      </c>
      <c r="U2381" s="168"/>
      <c r="V2381" s="169" t="e">
        <f>IF(C2381="",NA(),MATCH($B2381&amp;$C2381,'Smelter Look-up'!$J:$J,0))</f>
        <v>#N/A</v>
      </c>
      <c r="X2381" s="170">
        <f t="shared" ca="1" si="135"/>
        <v>0</v>
      </c>
      <c r="AB2381" s="314" t="str">
        <f t="shared" si="137"/>
        <v/>
      </c>
    </row>
    <row r="2382" spans="1:28" s="170" customFormat="1" ht="20.25">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36"/>
        <v/>
      </c>
      <c r="T2382" s="155" t="str">
        <f ca="1">IF(B2382="","",IF(ISERROR(MATCH($J2382,SorP!$B$1:$B$6226,0)),"",INDIRECT("'SorP'!$A$"&amp;MATCH($S2382&amp;$J2382,SorP!C:C,0))))</f>
        <v/>
      </c>
      <c r="U2382" s="168"/>
      <c r="V2382" s="169" t="e">
        <f>IF(C2382="",NA(),MATCH($B2382&amp;$C2382,'Smelter Look-up'!$J:$J,0))</f>
        <v>#N/A</v>
      </c>
      <c r="X2382" s="170">
        <f t="shared" ca="1" si="135"/>
        <v>0</v>
      </c>
      <c r="AB2382" s="314" t="str">
        <f t="shared" si="137"/>
        <v/>
      </c>
    </row>
    <row r="2383" spans="1:28" s="170" customFormat="1" ht="20.25">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36"/>
        <v/>
      </c>
      <c r="T2383" s="155" t="str">
        <f ca="1">IF(B2383="","",IF(ISERROR(MATCH($J2383,SorP!$B$1:$B$6226,0)),"",INDIRECT("'SorP'!$A$"&amp;MATCH($S2383&amp;$J2383,SorP!C:C,0))))</f>
        <v/>
      </c>
      <c r="U2383" s="168"/>
      <c r="V2383" s="169" t="e">
        <f>IF(C2383="",NA(),MATCH($B2383&amp;$C2383,'Smelter Look-up'!$J:$J,0))</f>
        <v>#N/A</v>
      </c>
      <c r="X2383" s="170">
        <f t="shared" ca="1" si="135"/>
        <v>0</v>
      </c>
      <c r="AB2383" s="314" t="str">
        <f t="shared" si="137"/>
        <v/>
      </c>
    </row>
    <row r="2384" spans="1:28" s="170" customFormat="1" ht="20.25">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36"/>
        <v/>
      </c>
      <c r="T2384" s="155" t="str">
        <f ca="1">IF(B2384="","",IF(ISERROR(MATCH($J2384,SorP!$B$1:$B$6226,0)),"",INDIRECT("'SorP'!$A$"&amp;MATCH($S2384&amp;$J2384,SorP!C:C,0))))</f>
        <v/>
      </c>
      <c r="U2384" s="168"/>
      <c r="V2384" s="169" t="e">
        <f>IF(C2384="",NA(),MATCH($B2384&amp;$C2384,'Smelter Look-up'!$J:$J,0))</f>
        <v>#N/A</v>
      </c>
      <c r="X2384" s="170">
        <f t="shared" ca="1" si="135"/>
        <v>0</v>
      </c>
      <c r="AB2384" s="314" t="str">
        <f t="shared" si="137"/>
        <v/>
      </c>
    </row>
    <row r="2385" spans="1:28" s="170" customFormat="1" ht="20.25">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36"/>
        <v/>
      </c>
      <c r="T2385" s="155" t="str">
        <f ca="1">IF(B2385="","",IF(ISERROR(MATCH($J2385,SorP!$B$1:$B$6226,0)),"",INDIRECT("'SorP'!$A$"&amp;MATCH($S2385&amp;$J2385,SorP!C:C,0))))</f>
        <v/>
      </c>
      <c r="U2385" s="168"/>
      <c r="V2385" s="169" t="e">
        <f>IF(C2385="",NA(),MATCH($B2385&amp;$C2385,'Smelter Look-up'!$J:$J,0))</f>
        <v>#N/A</v>
      </c>
      <c r="X2385" s="170">
        <f t="shared" ca="1" si="135"/>
        <v>0</v>
      </c>
      <c r="AB2385" s="314" t="str">
        <f t="shared" si="137"/>
        <v/>
      </c>
    </row>
    <row r="2386" spans="1:28" s="170" customFormat="1" ht="20.25">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36"/>
        <v/>
      </c>
      <c r="T2386" s="155" t="str">
        <f ca="1">IF(B2386="","",IF(ISERROR(MATCH($J2386,SorP!$B$1:$B$6226,0)),"",INDIRECT("'SorP'!$A$"&amp;MATCH($S2386&amp;$J2386,SorP!C:C,0))))</f>
        <v/>
      </c>
      <c r="U2386" s="168"/>
      <c r="V2386" s="169" t="e">
        <f>IF(C2386="",NA(),MATCH($B2386&amp;$C2386,'Smelter Look-up'!$J:$J,0))</f>
        <v>#N/A</v>
      </c>
      <c r="X2386" s="170">
        <f t="shared" ca="1" si="135"/>
        <v>0</v>
      </c>
      <c r="AB2386" s="314" t="str">
        <f t="shared" si="137"/>
        <v/>
      </c>
    </row>
    <row r="2387" spans="1:28" s="170" customFormat="1" ht="20.25">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36"/>
        <v/>
      </c>
      <c r="T2387" s="155" t="str">
        <f ca="1">IF(B2387="","",IF(ISERROR(MATCH($J2387,SorP!$B$1:$B$6226,0)),"",INDIRECT("'SorP'!$A$"&amp;MATCH($S2387&amp;$J2387,SorP!C:C,0))))</f>
        <v/>
      </c>
      <c r="U2387" s="168"/>
      <c r="V2387" s="169" t="e">
        <f>IF(C2387="",NA(),MATCH($B2387&amp;$C2387,'Smelter Look-up'!$J:$J,0))</f>
        <v>#N/A</v>
      </c>
      <c r="X2387" s="170">
        <f t="shared" ca="1" si="135"/>
        <v>0</v>
      </c>
      <c r="AB2387" s="314" t="str">
        <f t="shared" si="137"/>
        <v/>
      </c>
    </row>
    <row r="2388" spans="1:28" s="170" customFormat="1" ht="20.25">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36"/>
        <v/>
      </c>
      <c r="T2388" s="155" t="str">
        <f ca="1">IF(B2388="","",IF(ISERROR(MATCH($J2388,SorP!$B$1:$B$6226,0)),"",INDIRECT("'SorP'!$A$"&amp;MATCH($S2388&amp;$J2388,SorP!C:C,0))))</f>
        <v/>
      </c>
      <c r="U2388" s="168"/>
      <c r="V2388" s="169" t="e">
        <f>IF(C2388="",NA(),MATCH($B2388&amp;$C2388,'Smelter Look-up'!$J:$J,0))</f>
        <v>#N/A</v>
      </c>
      <c r="X2388" s="170">
        <f t="shared" ca="1" si="135"/>
        <v>0</v>
      </c>
      <c r="AB2388" s="314" t="str">
        <f t="shared" si="137"/>
        <v/>
      </c>
    </row>
    <row r="2389" spans="1:28" s="170" customFormat="1" ht="20.25">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36"/>
        <v/>
      </c>
      <c r="T2389" s="155" t="str">
        <f ca="1">IF(B2389="","",IF(ISERROR(MATCH($J2389,SorP!$B$1:$B$6226,0)),"",INDIRECT("'SorP'!$A$"&amp;MATCH($S2389&amp;$J2389,SorP!C:C,0))))</f>
        <v/>
      </c>
      <c r="U2389" s="168"/>
      <c r="V2389" s="169" t="e">
        <f>IF(C2389="",NA(),MATCH($B2389&amp;$C2389,'Smelter Look-up'!$J:$J,0))</f>
        <v>#N/A</v>
      </c>
      <c r="X2389" s="170">
        <f t="shared" ca="1" si="135"/>
        <v>0</v>
      </c>
      <c r="AB2389" s="314" t="str">
        <f t="shared" si="137"/>
        <v/>
      </c>
    </row>
    <row r="2390" spans="1:28" s="170" customFormat="1" ht="20.25">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36"/>
        <v/>
      </c>
      <c r="T2390" s="155" t="str">
        <f ca="1">IF(B2390="","",IF(ISERROR(MATCH($J2390,SorP!$B$1:$B$6226,0)),"",INDIRECT("'SorP'!$A$"&amp;MATCH($S2390&amp;$J2390,SorP!C:C,0))))</f>
        <v/>
      </c>
      <c r="U2390" s="168"/>
      <c r="V2390" s="169" t="e">
        <f>IF(C2390="",NA(),MATCH($B2390&amp;$C2390,'Smelter Look-up'!$J:$J,0))</f>
        <v>#N/A</v>
      </c>
      <c r="X2390" s="170">
        <f t="shared" ca="1" si="135"/>
        <v>0</v>
      </c>
      <c r="AB2390" s="314" t="str">
        <f t="shared" si="137"/>
        <v/>
      </c>
    </row>
    <row r="2391" spans="1:28" s="170" customFormat="1" ht="20.25">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36"/>
        <v/>
      </c>
      <c r="T2391" s="155" t="str">
        <f ca="1">IF(B2391="","",IF(ISERROR(MATCH($J2391,SorP!$B$1:$B$6226,0)),"",INDIRECT("'SorP'!$A$"&amp;MATCH($S2391&amp;$J2391,SorP!C:C,0))))</f>
        <v/>
      </c>
      <c r="U2391" s="168"/>
      <c r="V2391" s="169" t="e">
        <f>IF(C2391="",NA(),MATCH($B2391&amp;$C2391,'Smelter Look-up'!$J:$J,0))</f>
        <v>#N/A</v>
      </c>
      <c r="X2391" s="170">
        <f t="shared" ca="1" si="135"/>
        <v>0</v>
      </c>
      <c r="AB2391" s="314" t="str">
        <f t="shared" si="137"/>
        <v/>
      </c>
    </row>
    <row r="2392" spans="1:28" s="170" customFormat="1" ht="20.25">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36"/>
        <v/>
      </c>
      <c r="T2392" s="155" t="str">
        <f ca="1">IF(B2392="","",IF(ISERROR(MATCH($J2392,SorP!$B$1:$B$6226,0)),"",INDIRECT("'SorP'!$A$"&amp;MATCH($S2392&amp;$J2392,SorP!C:C,0))))</f>
        <v/>
      </c>
      <c r="U2392" s="168"/>
      <c r="V2392" s="169" t="e">
        <f>IF(C2392="",NA(),MATCH($B2392&amp;$C2392,'Smelter Look-up'!$J:$J,0))</f>
        <v>#N/A</v>
      </c>
      <c r="X2392" s="170">
        <f t="shared" ca="1" si="135"/>
        <v>0</v>
      </c>
      <c r="AB2392" s="314" t="str">
        <f t="shared" si="137"/>
        <v/>
      </c>
    </row>
    <row r="2393" spans="1:28" s="170" customFormat="1" ht="20.25">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36"/>
        <v/>
      </c>
      <c r="T2393" s="155" t="str">
        <f ca="1">IF(B2393="","",IF(ISERROR(MATCH($J2393,SorP!$B$1:$B$6226,0)),"",INDIRECT("'SorP'!$A$"&amp;MATCH($S2393&amp;$J2393,SorP!C:C,0))))</f>
        <v/>
      </c>
      <c r="U2393" s="168"/>
      <c r="V2393" s="169" t="e">
        <f>IF(C2393="",NA(),MATCH($B2393&amp;$C2393,'Smelter Look-up'!$J:$J,0))</f>
        <v>#N/A</v>
      </c>
      <c r="X2393" s="170">
        <f t="shared" ca="1" si="135"/>
        <v>0</v>
      </c>
      <c r="AB2393" s="314" t="str">
        <f t="shared" si="137"/>
        <v/>
      </c>
    </row>
    <row r="2394" spans="1:28" s="170" customFormat="1" ht="20.25">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36"/>
        <v/>
      </c>
      <c r="T2394" s="155" t="str">
        <f ca="1">IF(B2394="","",IF(ISERROR(MATCH($J2394,SorP!$B$1:$B$6226,0)),"",INDIRECT("'SorP'!$A$"&amp;MATCH($S2394&amp;$J2394,SorP!C:C,0))))</f>
        <v/>
      </c>
      <c r="U2394" s="168"/>
      <c r="V2394" s="169" t="e">
        <f>IF(C2394="",NA(),MATCH($B2394&amp;$C2394,'Smelter Look-up'!$J:$J,0))</f>
        <v>#N/A</v>
      </c>
      <c r="X2394" s="170">
        <f t="shared" ca="1" si="135"/>
        <v>0</v>
      </c>
      <c r="AB2394" s="314" t="str">
        <f t="shared" si="137"/>
        <v/>
      </c>
    </row>
    <row r="2395" spans="1:28" s="170" customFormat="1" ht="20.25">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36"/>
        <v/>
      </c>
      <c r="T2395" s="155" t="str">
        <f ca="1">IF(B2395="","",IF(ISERROR(MATCH($J2395,SorP!$B$1:$B$6226,0)),"",INDIRECT("'SorP'!$A$"&amp;MATCH($S2395&amp;$J2395,SorP!C:C,0))))</f>
        <v/>
      </c>
      <c r="U2395" s="168"/>
      <c r="V2395" s="169" t="e">
        <f>IF(C2395="",NA(),MATCH($B2395&amp;$C2395,'Smelter Look-up'!$J:$J,0))</f>
        <v>#N/A</v>
      </c>
      <c r="X2395" s="170">
        <f t="shared" ca="1" si="135"/>
        <v>0</v>
      </c>
      <c r="AB2395" s="314" t="str">
        <f t="shared" si="137"/>
        <v/>
      </c>
    </row>
    <row r="2396" spans="1:28" s="170" customFormat="1" ht="20.25">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36"/>
        <v/>
      </c>
      <c r="T2396" s="155" t="str">
        <f ca="1">IF(B2396="","",IF(ISERROR(MATCH($J2396,SorP!$B$1:$B$6226,0)),"",INDIRECT("'SorP'!$A$"&amp;MATCH($S2396&amp;$J2396,SorP!C:C,0))))</f>
        <v/>
      </c>
      <c r="U2396" s="168"/>
      <c r="V2396" s="169" t="e">
        <f>IF(C2396="",NA(),MATCH($B2396&amp;$C2396,'Smelter Look-up'!$J:$J,0))</f>
        <v>#N/A</v>
      </c>
      <c r="X2396" s="170">
        <f t="shared" ca="1" si="135"/>
        <v>0</v>
      </c>
      <c r="AB2396" s="314" t="str">
        <f t="shared" si="137"/>
        <v/>
      </c>
    </row>
    <row r="2397" spans="1:28" s="170" customFormat="1" ht="20.25">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36"/>
        <v/>
      </c>
      <c r="T2397" s="155" t="str">
        <f ca="1">IF(B2397="","",IF(ISERROR(MATCH($J2397,SorP!$B$1:$B$6226,0)),"",INDIRECT("'SorP'!$A$"&amp;MATCH($S2397&amp;$J2397,SorP!C:C,0))))</f>
        <v/>
      </c>
      <c r="U2397" s="168"/>
      <c r="V2397" s="169" t="e">
        <f>IF(C2397="",NA(),MATCH($B2397&amp;$C2397,'Smelter Look-up'!$J:$J,0))</f>
        <v>#N/A</v>
      </c>
      <c r="X2397" s="170">
        <f t="shared" ca="1" si="135"/>
        <v>0</v>
      </c>
      <c r="AB2397" s="314" t="str">
        <f t="shared" si="137"/>
        <v/>
      </c>
    </row>
    <row r="2398" spans="1:28" s="170" customFormat="1" ht="20.25">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36"/>
        <v/>
      </c>
      <c r="T2398" s="155" t="str">
        <f ca="1">IF(B2398="","",IF(ISERROR(MATCH($J2398,SorP!$B$1:$B$6226,0)),"",INDIRECT("'SorP'!$A$"&amp;MATCH($S2398&amp;$J2398,SorP!C:C,0))))</f>
        <v/>
      </c>
      <c r="U2398" s="168"/>
      <c r="V2398" s="169" t="e">
        <f>IF(C2398="",NA(),MATCH($B2398&amp;$C2398,'Smelter Look-up'!$J:$J,0))</f>
        <v>#N/A</v>
      </c>
      <c r="X2398" s="170">
        <f t="shared" ca="1" si="135"/>
        <v>0</v>
      </c>
      <c r="AB2398" s="314" t="str">
        <f t="shared" si="137"/>
        <v/>
      </c>
    </row>
    <row r="2399" spans="1:28" s="170" customFormat="1" ht="20.25">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36"/>
        <v/>
      </c>
      <c r="T2399" s="155" t="str">
        <f ca="1">IF(B2399="","",IF(ISERROR(MATCH($J2399,SorP!$B$1:$B$6226,0)),"",INDIRECT("'SorP'!$A$"&amp;MATCH($S2399&amp;$J2399,SorP!C:C,0))))</f>
        <v/>
      </c>
      <c r="U2399" s="168"/>
      <c r="V2399" s="169" t="e">
        <f>IF(C2399="",NA(),MATCH($B2399&amp;$C2399,'Smelter Look-up'!$J:$J,0))</f>
        <v>#N/A</v>
      </c>
      <c r="X2399" s="170">
        <f t="shared" ca="1" si="135"/>
        <v>0</v>
      </c>
      <c r="AB2399" s="314" t="str">
        <f t="shared" si="137"/>
        <v/>
      </c>
    </row>
    <row r="2400" spans="1:28" s="170" customFormat="1" ht="20.25">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36"/>
        <v/>
      </c>
      <c r="T2400" s="155" t="str">
        <f ca="1">IF(B2400="","",IF(ISERROR(MATCH($J2400,SorP!$B$1:$B$6226,0)),"",INDIRECT("'SorP'!$A$"&amp;MATCH($S2400&amp;$J2400,SorP!C:C,0))))</f>
        <v/>
      </c>
      <c r="U2400" s="168"/>
      <c r="V2400" s="169" t="e">
        <f>IF(C2400="",NA(),MATCH($B2400&amp;$C2400,'Smelter Look-up'!$J:$J,0))</f>
        <v>#N/A</v>
      </c>
      <c r="X2400" s="170">
        <f t="shared" ca="1" si="135"/>
        <v>0</v>
      </c>
      <c r="AB2400" s="314" t="str">
        <f t="shared" si="137"/>
        <v/>
      </c>
    </row>
    <row r="2401" spans="1:28" s="170" customFormat="1" ht="20.25">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36"/>
        <v/>
      </c>
      <c r="T2401" s="155" t="str">
        <f ca="1">IF(B2401="","",IF(ISERROR(MATCH($J2401,SorP!$B$1:$B$6226,0)),"",INDIRECT("'SorP'!$A$"&amp;MATCH($S2401&amp;$J2401,SorP!C:C,0))))</f>
        <v/>
      </c>
      <c r="U2401" s="168"/>
      <c r="V2401" s="169" t="e">
        <f>IF(C2401="",NA(),MATCH($B2401&amp;$C2401,'Smelter Look-up'!$J:$J,0))</f>
        <v>#N/A</v>
      </c>
      <c r="X2401" s="170">
        <f t="shared" ca="1" si="135"/>
        <v>0</v>
      </c>
      <c r="AB2401" s="314" t="str">
        <f t="shared" si="137"/>
        <v/>
      </c>
    </row>
    <row r="2402" spans="1:28" s="170" customFormat="1" ht="20.25">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36"/>
        <v/>
      </c>
      <c r="T2402" s="155" t="str">
        <f ca="1">IF(B2402="","",IF(ISERROR(MATCH($J2402,SorP!$B$1:$B$6226,0)),"",INDIRECT("'SorP'!$A$"&amp;MATCH($S2402&amp;$J2402,SorP!C:C,0))))</f>
        <v/>
      </c>
      <c r="U2402" s="168"/>
      <c r="V2402" s="169" t="e">
        <f>IF(C2402="",NA(),MATCH($B2402&amp;$C2402,'Smelter Look-up'!$J:$J,0))</f>
        <v>#N/A</v>
      </c>
      <c r="X2402" s="170">
        <f t="shared" ca="1" si="135"/>
        <v>0</v>
      </c>
      <c r="AB2402" s="314" t="str">
        <f t="shared" si="137"/>
        <v/>
      </c>
    </row>
    <row r="2403" spans="1:28" s="170" customFormat="1" ht="20.25">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36"/>
        <v/>
      </c>
      <c r="T2403" s="155" t="str">
        <f ca="1">IF(B2403="","",IF(ISERROR(MATCH($J2403,SorP!$B$1:$B$6226,0)),"",INDIRECT("'SorP'!$A$"&amp;MATCH($S2403&amp;$J2403,SorP!C:C,0))))</f>
        <v/>
      </c>
      <c r="U2403" s="168"/>
      <c r="V2403" s="169" t="e">
        <f>IF(C2403="",NA(),MATCH($B2403&amp;$C2403,'Smelter Look-up'!$J:$J,0))</f>
        <v>#N/A</v>
      </c>
      <c r="X2403" s="170">
        <f t="shared" ca="1" si="135"/>
        <v>0</v>
      </c>
      <c r="AB2403" s="314" t="str">
        <f t="shared" si="137"/>
        <v/>
      </c>
    </row>
    <row r="2404" spans="1:28" s="170" customFormat="1" ht="20.25">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36"/>
        <v/>
      </c>
      <c r="T2404" s="155" t="str">
        <f ca="1">IF(B2404="","",IF(ISERROR(MATCH($J2404,SorP!$B$1:$B$6226,0)),"",INDIRECT("'SorP'!$A$"&amp;MATCH($S2404&amp;$J2404,SorP!C:C,0))))</f>
        <v/>
      </c>
      <c r="U2404" s="168"/>
      <c r="V2404" s="169" t="e">
        <f>IF(C2404="",NA(),MATCH($B2404&amp;$C2404,'Smelter Look-up'!$J:$J,0))</f>
        <v>#N/A</v>
      </c>
      <c r="X2404" s="170">
        <f t="shared" ca="1" si="135"/>
        <v>0</v>
      </c>
      <c r="AB2404" s="314" t="str">
        <f t="shared" si="137"/>
        <v/>
      </c>
    </row>
    <row r="2405" spans="1:28" s="170" customFormat="1" ht="20.25">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36"/>
        <v/>
      </c>
      <c r="T2405" s="155" t="str">
        <f ca="1">IF(B2405="","",IF(ISERROR(MATCH($J2405,SorP!$B$1:$B$6226,0)),"",INDIRECT("'SorP'!$A$"&amp;MATCH($S2405&amp;$J2405,SorP!C:C,0))))</f>
        <v/>
      </c>
      <c r="U2405" s="168"/>
      <c r="V2405" s="169" t="e">
        <f>IF(C2405="",NA(),MATCH($B2405&amp;$C2405,'Smelter Look-up'!$J:$J,0))</f>
        <v>#N/A</v>
      </c>
      <c r="X2405" s="170">
        <f t="shared" ca="1" si="135"/>
        <v>0</v>
      </c>
      <c r="AB2405" s="314" t="str">
        <f t="shared" si="137"/>
        <v/>
      </c>
    </row>
    <row r="2406" spans="1:28" s="170" customFormat="1" ht="20.25">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36"/>
        <v/>
      </c>
      <c r="T2406" s="155" t="str">
        <f ca="1">IF(B2406="","",IF(ISERROR(MATCH($J2406,SorP!$B$1:$B$6226,0)),"",INDIRECT("'SorP'!$A$"&amp;MATCH($S2406&amp;$J2406,SorP!C:C,0))))</f>
        <v/>
      </c>
      <c r="U2406" s="168"/>
      <c r="V2406" s="169" t="e">
        <f>IF(C2406="",NA(),MATCH($B2406&amp;$C2406,'Smelter Look-up'!$J:$J,0))</f>
        <v>#N/A</v>
      </c>
      <c r="X2406" s="170">
        <f t="shared" ca="1" si="135"/>
        <v>0</v>
      </c>
      <c r="AB2406" s="314" t="str">
        <f t="shared" si="137"/>
        <v/>
      </c>
    </row>
    <row r="2407" spans="1:28" s="170" customFormat="1" ht="20.25">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36"/>
        <v/>
      </c>
      <c r="T2407" s="155" t="str">
        <f ca="1">IF(B2407="","",IF(ISERROR(MATCH($J2407,SorP!$B$1:$B$6226,0)),"",INDIRECT("'SorP'!$A$"&amp;MATCH($S2407&amp;$J2407,SorP!C:C,0))))</f>
        <v/>
      </c>
      <c r="U2407" s="168"/>
      <c r="V2407" s="169" t="e">
        <f>IF(C2407="",NA(),MATCH($B2407&amp;$C2407,'Smelter Look-up'!$J:$J,0))</f>
        <v>#N/A</v>
      </c>
      <c r="X2407" s="170">
        <f t="shared" ca="1" si="135"/>
        <v>0</v>
      </c>
      <c r="AB2407" s="314" t="str">
        <f t="shared" si="137"/>
        <v/>
      </c>
    </row>
    <row r="2408" spans="1:28" s="170" customFormat="1" ht="20.25">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36"/>
        <v/>
      </c>
      <c r="T2408" s="155" t="str">
        <f ca="1">IF(B2408="","",IF(ISERROR(MATCH($J2408,SorP!$B$1:$B$6226,0)),"",INDIRECT("'SorP'!$A$"&amp;MATCH($S2408&amp;$J2408,SorP!C:C,0))))</f>
        <v/>
      </c>
      <c r="U2408" s="168"/>
      <c r="V2408" s="169" t="e">
        <f>IF(C2408="",NA(),MATCH($B2408&amp;$C2408,'Smelter Look-up'!$J:$J,0))</f>
        <v>#N/A</v>
      </c>
      <c r="X2408" s="170">
        <f t="shared" ca="1" si="135"/>
        <v>0</v>
      </c>
      <c r="AB2408" s="314" t="str">
        <f t="shared" si="137"/>
        <v/>
      </c>
    </row>
    <row r="2409" spans="1:28" s="170" customFormat="1" ht="20.25">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36"/>
        <v/>
      </c>
      <c r="T2409" s="155" t="str">
        <f ca="1">IF(B2409="","",IF(ISERROR(MATCH($J2409,SorP!$B$1:$B$6226,0)),"",INDIRECT("'SorP'!$A$"&amp;MATCH($S2409&amp;$J2409,SorP!C:C,0))))</f>
        <v/>
      </c>
      <c r="U2409" s="168"/>
      <c r="V2409" s="169" t="e">
        <f>IF(C2409="",NA(),MATCH($B2409&amp;$C2409,'Smelter Look-up'!$J:$J,0))</f>
        <v>#N/A</v>
      </c>
      <c r="X2409" s="170">
        <f t="shared" ca="1" si="135"/>
        <v>0</v>
      </c>
      <c r="AB2409" s="314" t="str">
        <f t="shared" si="137"/>
        <v/>
      </c>
    </row>
    <row r="2410" spans="1:28" s="170" customFormat="1" ht="20.25">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36"/>
        <v/>
      </c>
      <c r="T2410" s="155" t="str">
        <f ca="1">IF(B2410="","",IF(ISERROR(MATCH($J2410,SorP!$B$1:$B$6226,0)),"",INDIRECT("'SorP'!$A$"&amp;MATCH($S2410&amp;$J2410,SorP!C:C,0))))</f>
        <v/>
      </c>
      <c r="U2410" s="168"/>
      <c r="V2410" s="169" t="e">
        <f>IF(C2410="",NA(),MATCH($B2410&amp;$C2410,'Smelter Look-up'!$J:$J,0))</f>
        <v>#N/A</v>
      </c>
      <c r="X2410" s="170">
        <f t="shared" ca="1" si="135"/>
        <v>0</v>
      </c>
      <c r="AB2410" s="314" t="str">
        <f t="shared" si="137"/>
        <v/>
      </c>
    </row>
    <row r="2411" spans="1:28" s="170" customFormat="1" ht="20.25">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36"/>
        <v/>
      </c>
      <c r="T2411" s="155" t="str">
        <f ca="1">IF(B2411="","",IF(ISERROR(MATCH($J2411,SorP!$B$1:$B$6226,0)),"",INDIRECT("'SorP'!$A$"&amp;MATCH($S2411&amp;$J2411,SorP!C:C,0))))</f>
        <v/>
      </c>
      <c r="U2411" s="168"/>
      <c r="V2411" s="169" t="e">
        <f>IF(C2411="",NA(),MATCH($B2411&amp;$C2411,'Smelter Look-up'!$J:$J,0))</f>
        <v>#N/A</v>
      </c>
      <c r="X2411" s="170">
        <f t="shared" ca="1" si="135"/>
        <v>0</v>
      </c>
      <c r="AB2411" s="314" t="str">
        <f t="shared" si="137"/>
        <v/>
      </c>
    </row>
    <row r="2412" spans="1:28" s="170" customFormat="1" ht="20.25">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36"/>
        <v/>
      </c>
      <c r="T2412" s="155" t="str">
        <f ca="1">IF(B2412="","",IF(ISERROR(MATCH($J2412,SorP!$B$1:$B$6226,0)),"",INDIRECT("'SorP'!$A$"&amp;MATCH($S2412&amp;$J2412,SorP!C:C,0))))</f>
        <v/>
      </c>
      <c r="U2412" s="168"/>
      <c r="V2412" s="169" t="e">
        <f>IF(C2412="",NA(),MATCH($B2412&amp;$C2412,'Smelter Look-up'!$J:$J,0))</f>
        <v>#N/A</v>
      </c>
      <c r="X2412" s="170">
        <f t="shared" ca="1" si="135"/>
        <v>0</v>
      </c>
      <c r="AB2412" s="314" t="str">
        <f t="shared" si="137"/>
        <v/>
      </c>
    </row>
    <row r="2413" spans="1:28" s="170" customFormat="1" ht="20.25">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36"/>
        <v/>
      </c>
      <c r="T2413" s="155" t="str">
        <f ca="1">IF(B2413="","",IF(ISERROR(MATCH($J2413,SorP!$B$1:$B$6226,0)),"",INDIRECT("'SorP'!$A$"&amp;MATCH($S2413&amp;$J2413,SorP!C:C,0))))</f>
        <v/>
      </c>
      <c r="U2413" s="168"/>
      <c r="V2413" s="169" t="e">
        <f>IF(C2413="",NA(),MATCH($B2413&amp;$C2413,'Smelter Look-up'!$J:$J,0))</f>
        <v>#N/A</v>
      </c>
      <c r="X2413" s="170">
        <f t="shared" ca="1" si="135"/>
        <v>0</v>
      </c>
      <c r="AB2413" s="314" t="str">
        <f t="shared" si="137"/>
        <v/>
      </c>
    </row>
    <row r="2414" spans="1:28" s="170" customFormat="1" ht="20.25">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36"/>
        <v/>
      </c>
      <c r="T2414" s="155" t="str">
        <f ca="1">IF(B2414="","",IF(ISERROR(MATCH($J2414,SorP!$B$1:$B$6226,0)),"",INDIRECT("'SorP'!$A$"&amp;MATCH($S2414&amp;$J2414,SorP!C:C,0))))</f>
        <v/>
      </c>
      <c r="U2414" s="168"/>
      <c r="V2414" s="169" t="e">
        <f>IF(C2414="",NA(),MATCH($B2414&amp;$C2414,'Smelter Look-up'!$J:$J,0))</f>
        <v>#N/A</v>
      </c>
      <c r="X2414" s="170">
        <f t="shared" ca="1" si="135"/>
        <v>0</v>
      </c>
      <c r="AB2414" s="314" t="str">
        <f t="shared" si="137"/>
        <v/>
      </c>
    </row>
    <row r="2415" spans="1:28" s="170" customFormat="1" ht="20.25">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36"/>
        <v/>
      </c>
      <c r="T2415" s="155" t="str">
        <f ca="1">IF(B2415="","",IF(ISERROR(MATCH($J2415,SorP!$B$1:$B$6226,0)),"",INDIRECT("'SorP'!$A$"&amp;MATCH($S2415&amp;$J2415,SorP!C:C,0))))</f>
        <v/>
      </c>
      <c r="U2415" s="168"/>
      <c r="V2415" s="169" t="e">
        <f>IF(C2415="",NA(),MATCH($B2415&amp;$C2415,'Smelter Look-up'!$J:$J,0))</f>
        <v>#N/A</v>
      </c>
      <c r="X2415" s="170">
        <f t="shared" ca="1" si="135"/>
        <v>0</v>
      </c>
      <c r="AB2415" s="314" t="str">
        <f t="shared" si="137"/>
        <v/>
      </c>
    </row>
    <row r="2416" spans="1:28" s="170" customFormat="1" ht="20.25">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36"/>
        <v/>
      </c>
      <c r="T2416" s="155" t="str">
        <f ca="1">IF(B2416="","",IF(ISERROR(MATCH($J2416,SorP!$B$1:$B$6226,0)),"",INDIRECT("'SorP'!$A$"&amp;MATCH($S2416&amp;$J2416,SorP!C:C,0))))</f>
        <v/>
      </c>
      <c r="U2416" s="168"/>
      <c r="V2416" s="169" t="e">
        <f>IF(C2416="",NA(),MATCH($B2416&amp;$C2416,'Smelter Look-up'!$J:$J,0))</f>
        <v>#N/A</v>
      </c>
      <c r="X2416" s="170">
        <f t="shared" ca="1" si="135"/>
        <v>0</v>
      </c>
      <c r="AB2416" s="314" t="str">
        <f t="shared" si="137"/>
        <v/>
      </c>
    </row>
    <row r="2417" spans="1:28" s="170" customFormat="1" ht="20.25">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36"/>
        <v/>
      </c>
      <c r="T2417" s="155" t="str">
        <f ca="1">IF(B2417="","",IF(ISERROR(MATCH($J2417,SorP!$B$1:$B$6226,0)),"",INDIRECT("'SorP'!$A$"&amp;MATCH($S2417&amp;$J2417,SorP!C:C,0))))</f>
        <v/>
      </c>
      <c r="U2417" s="168"/>
      <c r="V2417" s="169" t="e">
        <f>IF(C2417="",NA(),MATCH($B2417&amp;$C2417,'Smelter Look-up'!$J:$J,0))</f>
        <v>#N/A</v>
      </c>
      <c r="X2417" s="170">
        <f t="shared" ca="1" si="135"/>
        <v>0</v>
      </c>
      <c r="AB2417" s="314" t="str">
        <f t="shared" si="137"/>
        <v/>
      </c>
    </row>
    <row r="2418" spans="1:28" s="170" customFormat="1" ht="20.25">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36"/>
        <v/>
      </c>
      <c r="T2418" s="155" t="str">
        <f ca="1">IF(B2418="","",IF(ISERROR(MATCH($J2418,SorP!$B$1:$B$6226,0)),"",INDIRECT("'SorP'!$A$"&amp;MATCH($S2418&amp;$J2418,SorP!C:C,0))))</f>
        <v/>
      </c>
      <c r="U2418" s="168"/>
      <c r="V2418" s="169" t="e">
        <f>IF(C2418="",NA(),MATCH($B2418&amp;$C2418,'Smelter Look-up'!$J:$J,0))</f>
        <v>#N/A</v>
      </c>
      <c r="X2418" s="170">
        <f t="shared" ca="1" si="135"/>
        <v>0</v>
      </c>
      <c r="AB2418" s="314" t="str">
        <f t="shared" si="137"/>
        <v/>
      </c>
    </row>
    <row r="2419" spans="1:28" s="170" customFormat="1" ht="20.25">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36"/>
        <v/>
      </c>
      <c r="T2419" s="155" t="str">
        <f ca="1">IF(B2419="","",IF(ISERROR(MATCH($J2419,SorP!$B$1:$B$6226,0)),"",INDIRECT("'SorP'!$A$"&amp;MATCH($S2419&amp;$J2419,SorP!C:C,0))))</f>
        <v/>
      </c>
      <c r="U2419" s="168"/>
      <c r="V2419" s="169" t="e">
        <f>IF(C2419="",NA(),MATCH($B2419&amp;$C2419,'Smelter Look-up'!$J:$J,0))</f>
        <v>#N/A</v>
      </c>
      <c r="X2419" s="170">
        <f t="shared" ca="1" si="135"/>
        <v>0</v>
      </c>
      <c r="AB2419" s="314" t="str">
        <f t="shared" si="137"/>
        <v/>
      </c>
    </row>
    <row r="2420" spans="1:28" s="170" customFormat="1" ht="20.25">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36"/>
        <v/>
      </c>
      <c r="T2420" s="155" t="str">
        <f ca="1">IF(B2420="","",IF(ISERROR(MATCH($J2420,SorP!$B$1:$B$6226,0)),"",INDIRECT("'SorP'!$A$"&amp;MATCH($S2420&amp;$J2420,SorP!C:C,0))))</f>
        <v/>
      </c>
      <c r="U2420" s="168"/>
      <c r="V2420" s="169" t="e">
        <f>IF(C2420="",NA(),MATCH($B2420&amp;$C2420,'Smelter Look-up'!$J:$J,0))</f>
        <v>#N/A</v>
      </c>
      <c r="X2420" s="170">
        <f t="shared" ca="1" si="135"/>
        <v>0</v>
      </c>
      <c r="AB2420" s="314" t="str">
        <f t="shared" si="137"/>
        <v/>
      </c>
    </row>
    <row r="2421" spans="1:28" s="170" customFormat="1" ht="20.25">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36"/>
        <v/>
      </c>
      <c r="T2421" s="155" t="str">
        <f ca="1">IF(B2421="","",IF(ISERROR(MATCH($J2421,SorP!$B$1:$B$6226,0)),"",INDIRECT("'SorP'!$A$"&amp;MATCH($S2421&amp;$J2421,SorP!C:C,0))))</f>
        <v/>
      </c>
      <c r="U2421" s="168"/>
      <c r="V2421" s="169" t="e">
        <f>IF(C2421="",NA(),MATCH($B2421&amp;$C2421,'Smelter Look-up'!$J:$J,0))</f>
        <v>#N/A</v>
      </c>
      <c r="X2421" s="170">
        <f t="shared" ca="1" si="135"/>
        <v>0</v>
      </c>
      <c r="AB2421" s="314" t="str">
        <f t="shared" si="137"/>
        <v/>
      </c>
    </row>
    <row r="2422" spans="1:28" s="170" customFormat="1" ht="20.25">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36"/>
        <v/>
      </c>
      <c r="T2422" s="155" t="str">
        <f ca="1">IF(B2422="","",IF(ISERROR(MATCH($J2422,SorP!$B$1:$B$6226,0)),"",INDIRECT("'SorP'!$A$"&amp;MATCH($S2422&amp;$J2422,SorP!C:C,0))))</f>
        <v/>
      </c>
      <c r="U2422" s="168"/>
      <c r="V2422" s="169" t="e">
        <f>IF(C2422="",NA(),MATCH($B2422&amp;$C2422,'Smelter Look-up'!$J:$J,0))</f>
        <v>#N/A</v>
      </c>
      <c r="X2422" s="170">
        <f t="shared" ca="1" si="135"/>
        <v>0</v>
      </c>
      <c r="AB2422" s="314" t="str">
        <f t="shared" si="137"/>
        <v/>
      </c>
    </row>
    <row r="2423" spans="1:28" s="170" customFormat="1" ht="20.25">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36"/>
        <v/>
      </c>
      <c r="T2423" s="155" t="str">
        <f ca="1">IF(B2423="","",IF(ISERROR(MATCH($J2423,SorP!$B$1:$B$6226,0)),"",INDIRECT("'SorP'!$A$"&amp;MATCH($S2423&amp;$J2423,SorP!C:C,0))))</f>
        <v/>
      </c>
      <c r="U2423" s="168"/>
      <c r="V2423" s="169" t="e">
        <f>IF(C2423="",NA(),MATCH($B2423&amp;$C2423,'Smelter Look-up'!$J:$J,0))</f>
        <v>#N/A</v>
      </c>
      <c r="X2423" s="170">
        <f t="shared" ca="1" si="135"/>
        <v>0</v>
      </c>
      <c r="AB2423" s="314" t="str">
        <f t="shared" si="137"/>
        <v/>
      </c>
    </row>
    <row r="2424" spans="1:28" s="170" customFormat="1" ht="20.25">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36"/>
        <v/>
      </c>
      <c r="T2424" s="155" t="str">
        <f ca="1">IF(B2424="","",IF(ISERROR(MATCH($J2424,SorP!$B$1:$B$6226,0)),"",INDIRECT("'SorP'!$A$"&amp;MATCH($S2424&amp;$J2424,SorP!C:C,0))))</f>
        <v/>
      </c>
      <c r="U2424" s="168"/>
      <c r="V2424" s="169" t="e">
        <f>IF(C2424="",NA(),MATCH($B2424&amp;$C2424,'Smelter Look-up'!$J:$J,0))</f>
        <v>#N/A</v>
      </c>
      <c r="X2424" s="170">
        <f t="shared" ca="1" si="135"/>
        <v>0</v>
      </c>
      <c r="AB2424" s="314" t="str">
        <f t="shared" si="137"/>
        <v/>
      </c>
    </row>
    <row r="2425" spans="1:28" s="170" customFormat="1" ht="20.25">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36"/>
        <v/>
      </c>
      <c r="T2425" s="155" t="str">
        <f ca="1">IF(B2425="","",IF(ISERROR(MATCH($J2425,SorP!$B$1:$B$6226,0)),"",INDIRECT("'SorP'!$A$"&amp;MATCH($S2425&amp;$J2425,SorP!C:C,0))))</f>
        <v/>
      </c>
      <c r="U2425" s="168"/>
      <c r="V2425" s="169" t="e">
        <f>IF(C2425="",NA(),MATCH($B2425&amp;$C2425,'Smelter Look-up'!$J:$J,0))</f>
        <v>#N/A</v>
      </c>
      <c r="X2425" s="170">
        <f t="shared" ca="1" si="135"/>
        <v>0</v>
      </c>
      <c r="AB2425" s="314" t="str">
        <f t="shared" si="137"/>
        <v/>
      </c>
    </row>
    <row r="2426" spans="1:28" s="170" customFormat="1" ht="20.25">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36"/>
        <v/>
      </c>
      <c r="T2426" s="155" t="str">
        <f ca="1">IF(B2426="","",IF(ISERROR(MATCH($J2426,SorP!$B$1:$B$6226,0)),"",INDIRECT("'SorP'!$A$"&amp;MATCH($S2426&amp;$J2426,SorP!C:C,0))))</f>
        <v/>
      </c>
      <c r="U2426" s="168"/>
      <c r="V2426" s="169" t="e">
        <f>IF(C2426="",NA(),MATCH($B2426&amp;$C2426,'Smelter Look-up'!$J:$J,0))</f>
        <v>#N/A</v>
      </c>
      <c r="X2426" s="170">
        <f t="shared" ca="1" si="135"/>
        <v>0</v>
      </c>
      <c r="AB2426" s="314" t="str">
        <f t="shared" si="137"/>
        <v/>
      </c>
    </row>
    <row r="2427" spans="1:28" s="170" customFormat="1" ht="20.25">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36"/>
        <v/>
      </c>
      <c r="T2427" s="155" t="str">
        <f ca="1">IF(B2427="","",IF(ISERROR(MATCH($J2427,SorP!$B$1:$B$6226,0)),"",INDIRECT("'SorP'!$A$"&amp;MATCH($S2427&amp;$J2427,SorP!C:C,0))))</f>
        <v/>
      </c>
      <c r="U2427" s="168"/>
      <c r="V2427" s="169" t="e">
        <f>IF(C2427="",NA(),MATCH($B2427&amp;$C2427,'Smelter Look-up'!$J:$J,0))</f>
        <v>#N/A</v>
      </c>
      <c r="X2427" s="170">
        <f t="shared" ref="X2427:X2490" ca="1" si="138">IF(AND(C2427="Smelter not listed",OR(LEN(D2427)=0,LEN(E2427)=0)),1,0)</f>
        <v>0</v>
      </c>
      <c r="AB2427" s="314" t="str">
        <f t="shared" si="137"/>
        <v/>
      </c>
    </row>
    <row r="2428" spans="1:28" s="170" customFormat="1" ht="20.25">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ref="S2428:S2493" ca="1" si="139">IF(B2428="","",IF(ISERROR(MATCH($E2428,CL,0)),"Unknown",INDIRECT("'C'!$A$"&amp;MATCH($E2428,CL,0)+1)))</f>
        <v/>
      </c>
      <c r="T2428" s="155" t="str">
        <f ca="1">IF(B2428="","",IF(ISERROR(MATCH($J2428,SorP!$B$1:$B$6226,0)),"",INDIRECT("'SorP'!$A$"&amp;MATCH($S2428&amp;$J2428,SorP!C:C,0))))</f>
        <v/>
      </c>
      <c r="U2428" s="168"/>
      <c r="V2428" s="169" t="e">
        <f>IF(C2428="",NA(),MATCH($B2428&amp;$C2428,'Smelter Look-up'!$J:$J,0))</f>
        <v>#N/A</v>
      </c>
      <c r="X2428" s="170">
        <f t="shared" ca="1" si="138"/>
        <v>0</v>
      </c>
      <c r="AB2428" s="314" t="str">
        <f t="shared" si="137"/>
        <v/>
      </c>
    </row>
    <row r="2429" spans="1:28" s="170" customFormat="1" ht="20.25">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39"/>
        <v/>
      </c>
      <c r="T2429" s="155" t="str">
        <f ca="1">IF(B2429="","",IF(ISERROR(MATCH($J2429,SorP!$B$1:$B$6226,0)),"",INDIRECT("'SorP'!$A$"&amp;MATCH($S2429&amp;$J2429,SorP!C:C,0))))</f>
        <v/>
      </c>
      <c r="U2429" s="168"/>
      <c r="V2429" s="169" t="e">
        <f>IF(C2429="",NA(),MATCH($B2429&amp;$C2429,'Smelter Look-up'!$J:$J,0))</f>
        <v>#N/A</v>
      </c>
      <c r="X2429" s="170">
        <f t="shared" ca="1" si="138"/>
        <v>0</v>
      </c>
      <c r="AB2429" s="314" t="str">
        <f t="shared" si="137"/>
        <v/>
      </c>
    </row>
    <row r="2430" spans="1:28" s="170" customFormat="1" ht="20.25">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39"/>
        <v/>
      </c>
      <c r="T2430" s="155" t="str">
        <f ca="1">IF(B2430="","",IF(ISERROR(MATCH($J2430,SorP!$B$1:$B$6226,0)),"",INDIRECT("'SorP'!$A$"&amp;MATCH($S2430&amp;$J2430,SorP!C:C,0))))</f>
        <v/>
      </c>
      <c r="U2430" s="168"/>
      <c r="V2430" s="169" t="e">
        <f>IF(C2430="",NA(),MATCH($B2430&amp;$C2430,'Smelter Look-up'!$J:$J,0))</f>
        <v>#N/A</v>
      </c>
      <c r="X2430" s="170">
        <f t="shared" ca="1" si="138"/>
        <v>0</v>
      </c>
      <c r="AB2430" s="314" t="str">
        <f t="shared" si="137"/>
        <v/>
      </c>
    </row>
    <row r="2431" spans="1:28" s="170" customFormat="1" ht="20.25">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39"/>
        <v/>
      </c>
      <c r="T2431" s="155" t="str">
        <f ca="1">IF(B2431="","",IF(ISERROR(MATCH($J2431,SorP!$B$1:$B$6226,0)),"",INDIRECT("'SorP'!$A$"&amp;MATCH($S2431&amp;$J2431,SorP!C:C,0))))</f>
        <v/>
      </c>
      <c r="U2431" s="168"/>
      <c r="V2431" s="169" t="e">
        <f>IF(C2431="",NA(),MATCH($B2431&amp;$C2431,'Smelter Look-up'!$J:$J,0))</f>
        <v>#N/A</v>
      </c>
      <c r="X2431" s="170">
        <f t="shared" ca="1" si="138"/>
        <v>0</v>
      </c>
      <c r="AB2431" s="314" t="str">
        <f t="shared" si="137"/>
        <v/>
      </c>
    </row>
    <row r="2432" spans="1:28" s="170" customFormat="1" ht="20.25">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ca="1" si="139"/>
        <v/>
      </c>
      <c r="T2432" s="155" t="str">
        <f ca="1">IF(B2432="","",IF(ISERROR(MATCH($J2432,SorP!$B$1:$B$6226,0)),"",INDIRECT("'SorP'!$A$"&amp;MATCH($S2432&amp;$J2432,SorP!C:C,0))))</f>
        <v/>
      </c>
      <c r="U2432" s="168"/>
      <c r="V2432" s="169" t="e">
        <f>IF(C2432="",NA(),MATCH($B2432&amp;$C2432,'Smelter Look-up'!$J:$J,0))</f>
        <v>#N/A</v>
      </c>
      <c r="X2432" s="170">
        <f t="shared" ca="1" si="138"/>
        <v>0</v>
      </c>
      <c r="AB2432" s="314" t="str">
        <f t="shared" si="137"/>
        <v/>
      </c>
    </row>
    <row r="2433" spans="1:28" s="170" customFormat="1" ht="20.25">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39"/>
        <v/>
      </c>
      <c r="T2433" s="155" t="str">
        <f ca="1">IF(B2433="","",IF(ISERROR(MATCH($J2433,SorP!$B$1:$B$6226,0)),"",INDIRECT("'SorP'!$A$"&amp;MATCH($S2433&amp;$J2433,SorP!C:C,0))))</f>
        <v/>
      </c>
      <c r="U2433" s="168"/>
      <c r="V2433" s="169" t="e">
        <f>IF(C2433="",NA(),MATCH($B2433&amp;$C2433,'Smelter Look-up'!$J:$J,0))</f>
        <v>#N/A</v>
      </c>
      <c r="X2433" s="170">
        <f t="shared" ca="1" si="138"/>
        <v>0</v>
      </c>
      <c r="AB2433" s="314" t="str">
        <f t="shared" si="137"/>
        <v/>
      </c>
    </row>
    <row r="2434" spans="1:28" s="170" customFormat="1" ht="20.25">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39"/>
        <v/>
      </c>
      <c r="T2434" s="155" t="str">
        <f ca="1">IF(B2434="","",IF(ISERROR(MATCH($J2434,SorP!$B$1:$B$6226,0)),"",INDIRECT("'SorP'!$A$"&amp;MATCH($S2434&amp;$J2434,SorP!C:C,0))))</f>
        <v/>
      </c>
      <c r="U2434" s="168"/>
      <c r="V2434" s="169" t="e">
        <f>IF(C2434="",NA(),MATCH($B2434&amp;$C2434,'Smelter Look-up'!$J:$J,0))</f>
        <v>#N/A</v>
      </c>
      <c r="X2434" s="170">
        <f t="shared" ca="1" si="138"/>
        <v>0</v>
      </c>
      <c r="AB2434" s="314" t="str">
        <f t="shared" ref="AB2434:AB2500" si="140">IF(C2434="","",B2434)</f>
        <v/>
      </c>
    </row>
    <row r="2435" spans="1:28" s="170" customFormat="1" ht="20.25">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39"/>
        <v/>
      </c>
      <c r="T2435" s="155" t="str">
        <f ca="1">IF(B2435="","",IF(ISERROR(MATCH($J2435,SorP!$B$1:$B$6226,0)),"",INDIRECT("'SorP'!$A$"&amp;MATCH($S2435&amp;$J2435,SorP!C:C,0))))</f>
        <v/>
      </c>
      <c r="U2435" s="168"/>
      <c r="V2435" s="169" t="e">
        <f>IF(C2435="",NA(),MATCH($B2435&amp;$C2435,'Smelter Look-up'!$J:$J,0))</f>
        <v>#N/A</v>
      </c>
      <c r="X2435" s="170">
        <f t="shared" ca="1" si="138"/>
        <v>0</v>
      </c>
      <c r="AB2435" s="314" t="str">
        <f t="shared" si="140"/>
        <v/>
      </c>
    </row>
    <row r="2436" spans="1:28" s="170" customFormat="1" ht="20.25">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39"/>
        <v/>
      </c>
      <c r="T2436" s="155" t="str">
        <f ca="1">IF(B2436="","",IF(ISERROR(MATCH($J2436,SorP!$B$1:$B$6226,0)),"",INDIRECT("'SorP'!$A$"&amp;MATCH($S2436&amp;$J2436,SorP!C:C,0))))</f>
        <v/>
      </c>
      <c r="U2436" s="168"/>
      <c r="V2436" s="169" t="e">
        <f>IF(C2436="",NA(),MATCH($B2436&amp;$C2436,'Smelter Look-up'!$J:$J,0))</f>
        <v>#N/A</v>
      </c>
      <c r="X2436" s="170">
        <f t="shared" ca="1" si="138"/>
        <v>0</v>
      </c>
      <c r="AB2436" s="314" t="str">
        <f t="shared" si="140"/>
        <v/>
      </c>
    </row>
    <row r="2437" spans="1:28" s="170" customFormat="1" ht="20.25">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39"/>
        <v/>
      </c>
      <c r="T2437" s="155" t="str">
        <f ca="1">IF(B2437="","",IF(ISERROR(MATCH($J2437,SorP!$B$1:$B$6226,0)),"",INDIRECT("'SorP'!$A$"&amp;MATCH($S2437&amp;$J2437,SorP!C:C,0))))</f>
        <v/>
      </c>
      <c r="U2437" s="168"/>
      <c r="V2437" s="169" t="e">
        <f>IF(C2437="",NA(),MATCH($B2437&amp;$C2437,'Smelter Look-up'!$J:$J,0))</f>
        <v>#N/A</v>
      </c>
      <c r="X2437" s="170">
        <f t="shared" ca="1" si="138"/>
        <v>0</v>
      </c>
      <c r="AB2437" s="314" t="str">
        <f t="shared" si="140"/>
        <v/>
      </c>
    </row>
    <row r="2438" spans="1:28" s="170" customFormat="1" ht="20.25">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39"/>
        <v/>
      </c>
      <c r="T2438" s="155" t="str">
        <f ca="1">IF(B2438="","",IF(ISERROR(MATCH($J2438,SorP!$B$1:$B$6226,0)),"",INDIRECT("'SorP'!$A$"&amp;MATCH($S2438&amp;$J2438,SorP!C:C,0))))</f>
        <v/>
      </c>
      <c r="U2438" s="168"/>
      <c r="V2438" s="169" t="e">
        <f>IF(C2438="",NA(),MATCH($B2438&amp;$C2438,'Smelter Look-up'!$J:$J,0))</f>
        <v>#N/A</v>
      </c>
      <c r="X2438" s="170">
        <f t="shared" ca="1" si="138"/>
        <v>0</v>
      </c>
      <c r="AB2438" s="314" t="str">
        <f t="shared" si="140"/>
        <v/>
      </c>
    </row>
    <row r="2439" spans="1:28" s="170" customFormat="1" ht="20.25">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39"/>
        <v/>
      </c>
      <c r="T2439" s="155" t="str">
        <f ca="1">IF(B2439="","",IF(ISERROR(MATCH($J2439,SorP!$B$1:$B$6226,0)),"",INDIRECT("'SorP'!$A$"&amp;MATCH($S2439&amp;$J2439,SorP!C:C,0))))</f>
        <v/>
      </c>
      <c r="U2439" s="168"/>
      <c r="V2439" s="169" t="e">
        <f>IF(C2439="",NA(),MATCH($B2439&amp;$C2439,'Smelter Look-up'!$J:$J,0))</f>
        <v>#N/A</v>
      </c>
      <c r="X2439" s="170">
        <f t="shared" ca="1" si="138"/>
        <v>0</v>
      </c>
      <c r="AB2439" s="314" t="str">
        <f t="shared" si="140"/>
        <v/>
      </c>
    </row>
    <row r="2440" spans="1:28" s="170" customFormat="1" ht="20.25">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39"/>
        <v/>
      </c>
      <c r="T2440" s="155" t="str">
        <f ca="1">IF(B2440="","",IF(ISERROR(MATCH($J2440,SorP!$B$1:$B$6226,0)),"",INDIRECT("'SorP'!$A$"&amp;MATCH($S2440&amp;$J2440,SorP!C:C,0))))</f>
        <v/>
      </c>
      <c r="U2440" s="168"/>
      <c r="V2440" s="169" t="e">
        <f>IF(C2440="",NA(),MATCH($B2440&amp;$C2440,'Smelter Look-up'!$J:$J,0))</f>
        <v>#N/A</v>
      </c>
      <c r="X2440" s="170">
        <f t="shared" ca="1" si="138"/>
        <v>0</v>
      </c>
      <c r="AB2440" s="314" t="str">
        <f t="shared" si="140"/>
        <v/>
      </c>
    </row>
    <row r="2441" spans="1:28" s="170" customFormat="1" ht="20.25">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39"/>
        <v/>
      </c>
      <c r="T2441" s="155" t="str">
        <f ca="1">IF(B2441="","",IF(ISERROR(MATCH($J2441,SorP!$B$1:$B$6226,0)),"",INDIRECT("'SorP'!$A$"&amp;MATCH($S2441&amp;$J2441,SorP!C:C,0))))</f>
        <v/>
      </c>
      <c r="U2441" s="168"/>
      <c r="V2441" s="169" t="e">
        <f>IF(C2441="",NA(),MATCH($B2441&amp;$C2441,'Smelter Look-up'!$J:$J,0))</f>
        <v>#N/A</v>
      </c>
      <c r="X2441" s="170">
        <f t="shared" ca="1" si="138"/>
        <v>0</v>
      </c>
      <c r="AB2441" s="314" t="str">
        <f t="shared" si="140"/>
        <v/>
      </c>
    </row>
    <row r="2442" spans="1:28" s="170" customFormat="1" ht="20.25">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39"/>
        <v/>
      </c>
      <c r="T2442" s="155" t="str">
        <f ca="1">IF(B2442="","",IF(ISERROR(MATCH($J2442,SorP!$B$1:$B$6226,0)),"",INDIRECT("'SorP'!$A$"&amp;MATCH($S2442&amp;$J2442,SorP!C:C,0))))</f>
        <v/>
      </c>
      <c r="U2442" s="168"/>
      <c r="V2442" s="169" t="e">
        <f>IF(C2442="",NA(),MATCH($B2442&amp;$C2442,'Smelter Look-up'!$J:$J,0))</f>
        <v>#N/A</v>
      </c>
      <c r="X2442" s="170">
        <f t="shared" ca="1" si="138"/>
        <v>0</v>
      </c>
      <c r="AB2442" s="314" t="str">
        <f t="shared" si="140"/>
        <v/>
      </c>
    </row>
    <row r="2443" spans="1:28" s="170" customFormat="1" ht="20.25">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39"/>
        <v/>
      </c>
      <c r="T2443" s="155" t="str">
        <f ca="1">IF(B2443="","",IF(ISERROR(MATCH($J2443,SorP!$B$1:$B$6226,0)),"",INDIRECT("'SorP'!$A$"&amp;MATCH($S2443&amp;$J2443,SorP!C:C,0))))</f>
        <v/>
      </c>
      <c r="U2443" s="168"/>
      <c r="V2443" s="169" t="e">
        <f>IF(C2443="",NA(),MATCH($B2443&amp;$C2443,'Smelter Look-up'!$J:$J,0))</f>
        <v>#N/A</v>
      </c>
      <c r="X2443" s="170">
        <f t="shared" ca="1" si="138"/>
        <v>0</v>
      </c>
      <c r="AB2443" s="314" t="str">
        <f t="shared" si="140"/>
        <v/>
      </c>
    </row>
    <row r="2444" spans="1:28" s="170" customFormat="1" ht="20.25">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39"/>
        <v/>
      </c>
      <c r="T2444" s="155" t="str">
        <f ca="1">IF(B2444="","",IF(ISERROR(MATCH($J2444,SorP!$B$1:$B$6226,0)),"",INDIRECT("'SorP'!$A$"&amp;MATCH($S2444&amp;$J2444,SorP!C:C,0))))</f>
        <v/>
      </c>
      <c r="U2444" s="168"/>
      <c r="V2444" s="169" t="e">
        <f>IF(C2444="",NA(),MATCH($B2444&amp;$C2444,'Smelter Look-up'!$J:$J,0))</f>
        <v>#N/A</v>
      </c>
      <c r="X2444" s="170">
        <f t="shared" ca="1" si="138"/>
        <v>0</v>
      </c>
      <c r="AB2444" s="314" t="str">
        <f t="shared" si="140"/>
        <v/>
      </c>
    </row>
    <row r="2445" spans="1:28" s="170" customFormat="1" ht="20.25">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39"/>
        <v/>
      </c>
      <c r="T2445" s="155" t="str">
        <f ca="1">IF(B2445="","",IF(ISERROR(MATCH($J2445,SorP!$B$1:$B$6226,0)),"",INDIRECT("'SorP'!$A$"&amp;MATCH($S2445&amp;$J2445,SorP!C:C,0))))</f>
        <v/>
      </c>
      <c r="U2445" s="168"/>
      <c r="V2445" s="169" t="e">
        <f>IF(C2445="",NA(),MATCH($B2445&amp;$C2445,'Smelter Look-up'!$J:$J,0))</f>
        <v>#N/A</v>
      </c>
      <c r="X2445" s="170">
        <f t="shared" ca="1" si="138"/>
        <v>0</v>
      </c>
      <c r="AB2445" s="314" t="str">
        <f t="shared" si="140"/>
        <v/>
      </c>
    </row>
    <row r="2446" spans="1:28" s="170" customFormat="1" ht="20.25">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39"/>
        <v/>
      </c>
      <c r="T2446" s="155" t="str">
        <f ca="1">IF(B2446="","",IF(ISERROR(MATCH($J2446,SorP!$B$1:$B$6226,0)),"",INDIRECT("'SorP'!$A$"&amp;MATCH($S2446&amp;$J2446,SorP!C:C,0))))</f>
        <v/>
      </c>
      <c r="U2446" s="168"/>
      <c r="V2446" s="169" t="e">
        <f>IF(C2446="",NA(),MATCH($B2446&amp;$C2446,'Smelter Look-up'!$J:$J,0))</f>
        <v>#N/A</v>
      </c>
      <c r="X2446" s="170">
        <f t="shared" ca="1" si="138"/>
        <v>0</v>
      </c>
      <c r="AB2446" s="314" t="str">
        <f t="shared" si="140"/>
        <v/>
      </c>
    </row>
    <row r="2447" spans="1:28" s="170" customFormat="1" ht="20.25">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39"/>
        <v/>
      </c>
      <c r="T2447" s="155" t="str">
        <f ca="1">IF(B2447="","",IF(ISERROR(MATCH($J2447,SorP!$B$1:$B$6226,0)),"",INDIRECT("'SorP'!$A$"&amp;MATCH($S2447&amp;$J2447,SorP!C:C,0))))</f>
        <v/>
      </c>
      <c r="U2447" s="168"/>
      <c r="V2447" s="169" t="e">
        <f>IF(C2447="",NA(),MATCH($B2447&amp;$C2447,'Smelter Look-up'!$J:$J,0))</f>
        <v>#N/A</v>
      </c>
      <c r="X2447" s="170">
        <f t="shared" ca="1" si="138"/>
        <v>0</v>
      </c>
      <c r="AB2447" s="314" t="str">
        <f t="shared" si="140"/>
        <v/>
      </c>
    </row>
    <row r="2448" spans="1:28" s="170" customFormat="1" ht="20.25">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39"/>
        <v/>
      </c>
      <c r="T2448" s="155" t="str">
        <f ca="1">IF(B2448="","",IF(ISERROR(MATCH($J2448,SorP!$B$1:$B$6226,0)),"",INDIRECT("'SorP'!$A$"&amp;MATCH($S2448&amp;$J2448,SorP!C:C,0))))</f>
        <v/>
      </c>
      <c r="U2448" s="168"/>
      <c r="V2448" s="169" t="e">
        <f>IF(C2448="",NA(),MATCH($B2448&amp;$C2448,'Smelter Look-up'!$J:$J,0))</f>
        <v>#N/A</v>
      </c>
      <c r="X2448" s="170">
        <f t="shared" ca="1" si="138"/>
        <v>0</v>
      </c>
      <c r="AB2448" s="314" t="str">
        <f t="shared" si="140"/>
        <v/>
      </c>
    </row>
    <row r="2449" spans="1:28" s="170" customFormat="1" ht="20.25">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39"/>
        <v/>
      </c>
      <c r="T2449" s="155" t="str">
        <f ca="1">IF(B2449="","",IF(ISERROR(MATCH($J2449,SorP!$B$1:$B$6226,0)),"",INDIRECT("'SorP'!$A$"&amp;MATCH($S2449&amp;$J2449,SorP!C:C,0))))</f>
        <v/>
      </c>
      <c r="U2449" s="168"/>
      <c r="V2449" s="169" t="e">
        <f>IF(C2449="",NA(),MATCH($B2449&amp;$C2449,'Smelter Look-up'!$J:$J,0))</f>
        <v>#N/A</v>
      </c>
      <c r="X2449" s="170">
        <f t="shared" ca="1" si="138"/>
        <v>0</v>
      </c>
      <c r="AB2449" s="314" t="str">
        <f t="shared" si="140"/>
        <v/>
      </c>
    </row>
    <row r="2450" spans="1:28" s="170" customFormat="1" ht="20.25">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39"/>
        <v/>
      </c>
      <c r="T2450" s="155" t="str">
        <f ca="1">IF(B2450="","",IF(ISERROR(MATCH($J2450,SorP!$B$1:$B$6226,0)),"",INDIRECT("'SorP'!$A$"&amp;MATCH($S2450&amp;$J2450,SorP!C:C,0))))</f>
        <v/>
      </c>
      <c r="U2450" s="168"/>
      <c r="V2450" s="169" t="e">
        <f>IF(C2450="",NA(),MATCH($B2450&amp;$C2450,'Smelter Look-up'!$J:$J,0))</f>
        <v>#N/A</v>
      </c>
      <c r="X2450" s="170">
        <f t="shared" ca="1" si="138"/>
        <v>0</v>
      </c>
      <c r="AB2450" s="314" t="str">
        <f t="shared" si="140"/>
        <v/>
      </c>
    </row>
    <row r="2451" spans="1:28" s="170" customFormat="1" ht="20.25">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39"/>
        <v/>
      </c>
      <c r="T2451" s="155" t="str">
        <f ca="1">IF(B2451="","",IF(ISERROR(MATCH($J2451,SorP!$B$1:$B$6226,0)),"",INDIRECT("'SorP'!$A$"&amp;MATCH($S2451&amp;$J2451,SorP!C:C,0))))</f>
        <v/>
      </c>
      <c r="U2451" s="168"/>
      <c r="V2451" s="169" t="e">
        <f>IF(C2451="",NA(),MATCH($B2451&amp;$C2451,'Smelter Look-up'!$J:$J,0))</f>
        <v>#N/A</v>
      </c>
      <c r="X2451" s="170">
        <f t="shared" ca="1" si="138"/>
        <v>0</v>
      </c>
      <c r="AB2451" s="314" t="str">
        <f t="shared" si="140"/>
        <v/>
      </c>
    </row>
    <row r="2452" spans="1:28" s="170" customFormat="1" ht="20.25">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39"/>
        <v/>
      </c>
      <c r="T2452" s="155" t="str">
        <f ca="1">IF(B2452="","",IF(ISERROR(MATCH($J2452,SorP!$B$1:$B$6226,0)),"",INDIRECT("'SorP'!$A$"&amp;MATCH($S2452&amp;$J2452,SorP!C:C,0))))</f>
        <v/>
      </c>
      <c r="U2452" s="168"/>
      <c r="V2452" s="169" t="e">
        <f>IF(C2452="",NA(),MATCH($B2452&amp;$C2452,'Smelter Look-up'!$J:$J,0))</f>
        <v>#N/A</v>
      </c>
      <c r="X2452" s="170">
        <f t="shared" ca="1" si="138"/>
        <v>0</v>
      </c>
      <c r="AB2452" s="314" t="str">
        <f t="shared" si="140"/>
        <v/>
      </c>
    </row>
    <row r="2453" spans="1:28" s="170" customFormat="1" ht="20.25">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39"/>
        <v/>
      </c>
      <c r="T2453" s="155" t="str">
        <f ca="1">IF(B2453="","",IF(ISERROR(MATCH($J2453,SorP!$B$1:$B$6226,0)),"",INDIRECT("'SorP'!$A$"&amp;MATCH($S2453&amp;$J2453,SorP!C:C,0))))</f>
        <v/>
      </c>
      <c r="U2453" s="168"/>
      <c r="V2453" s="169" t="e">
        <f>IF(C2453="",NA(),MATCH($B2453&amp;$C2453,'Smelter Look-up'!$J:$J,0))</f>
        <v>#N/A</v>
      </c>
      <c r="X2453" s="170">
        <f t="shared" ca="1" si="138"/>
        <v>0</v>
      </c>
      <c r="AB2453" s="314" t="str">
        <f t="shared" si="140"/>
        <v/>
      </c>
    </row>
    <row r="2454" spans="1:28" s="170" customFormat="1" ht="20.25">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39"/>
        <v/>
      </c>
      <c r="T2454" s="155" t="str">
        <f ca="1">IF(B2454="","",IF(ISERROR(MATCH($J2454,SorP!$B$1:$B$6226,0)),"",INDIRECT("'SorP'!$A$"&amp;MATCH($S2454&amp;$J2454,SorP!C:C,0))))</f>
        <v/>
      </c>
      <c r="U2454" s="168"/>
      <c r="V2454" s="169" t="e">
        <f>IF(C2454="",NA(),MATCH($B2454&amp;$C2454,'Smelter Look-up'!$J:$J,0))</f>
        <v>#N/A</v>
      </c>
      <c r="X2454" s="170">
        <f t="shared" ca="1" si="138"/>
        <v>0</v>
      </c>
      <c r="AB2454" s="314" t="str">
        <f t="shared" si="140"/>
        <v/>
      </c>
    </row>
    <row r="2455" spans="1:28" s="170" customFormat="1" ht="20.25">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39"/>
        <v/>
      </c>
      <c r="T2455" s="155" t="str">
        <f ca="1">IF(B2455="","",IF(ISERROR(MATCH($J2455,SorP!$B$1:$B$6226,0)),"",INDIRECT("'SorP'!$A$"&amp;MATCH($S2455&amp;$J2455,SorP!C:C,0))))</f>
        <v/>
      </c>
      <c r="U2455" s="168"/>
      <c r="V2455" s="169" t="e">
        <f>IF(C2455="",NA(),MATCH($B2455&amp;$C2455,'Smelter Look-up'!$J:$J,0))</f>
        <v>#N/A</v>
      </c>
      <c r="X2455" s="170">
        <f t="shared" ca="1" si="138"/>
        <v>0</v>
      </c>
      <c r="AB2455" s="314" t="str">
        <f t="shared" si="140"/>
        <v/>
      </c>
    </row>
    <row r="2456" spans="1:28" s="170" customFormat="1" ht="20.25">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39"/>
        <v/>
      </c>
      <c r="T2456" s="155" t="str">
        <f ca="1">IF(B2456="","",IF(ISERROR(MATCH($J2456,SorP!$B$1:$B$6226,0)),"",INDIRECT("'SorP'!$A$"&amp;MATCH($S2456&amp;$J2456,SorP!C:C,0))))</f>
        <v/>
      </c>
      <c r="U2456" s="168"/>
      <c r="V2456" s="169" t="e">
        <f>IF(C2456="",NA(),MATCH($B2456&amp;$C2456,'Smelter Look-up'!$J:$J,0))</f>
        <v>#N/A</v>
      </c>
      <c r="X2456" s="170">
        <f t="shared" ca="1" si="138"/>
        <v>0</v>
      </c>
      <c r="AB2456" s="314" t="str">
        <f t="shared" si="140"/>
        <v/>
      </c>
    </row>
    <row r="2457" spans="1:28" s="170" customFormat="1" ht="20.25">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39"/>
        <v/>
      </c>
      <c r="T2457" s="155" t="str">
        <f ca="1">IF(B2457="","",IF(ISERROR(MATCH($J2457,SorP!$B$1:$B$6226,0)),"",INDIRECT("'SorP'!$A$"&amp;MATCH($S2457&amp;$J2457,SorP!C:C,0))))</f>
        <v/>
      </c>
      <c r="U2457" s="168"/>
      <c r="V2457" s="169" t="e">
        <f>IF(C2457="",NA(),MATCH($B2457&amp;$C2457,'Smelter Look-up'!$J:$J,0))</f>
        <v>#N/A</v>
      </c>
      <c r="X2457" s="170">
        <f t="shared" ca="1" si="138"/>
        <v>0</v>
      </c>
      <c r="AB2457" s="314" t="str">
        <f t="shared" si="140"/>
        <v/>
      </c>
    </row>
    <row r="2458" spans="1:28" s="170" customFormat="1" ht="20.25">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39"/>
        <v/>
      </c>
      <c r="T2458" s="155" t="str">
        <f ca="1">IF(B2458="","",IF(ISERROR(MATCH($J2458,SorP!$B$1:$B$6226,0)),"",INDIRECT("'SorP'!$A$"&amp;MATCH($S2458&amp;$J2458,SorP!C:C,0))))</f>
        <v/>
      </c>
      <c r="U2458" s="168"/>
      <c r="V2458" s="169" t="e">
        <f>IF(C2458="",NA(),MATCH($B2458&amp;$C2458,'Smelter Look-up'!$J:$J,0))</f>
        <v>#N/A</v>
      </c>
      <c r="X2458" s="170">
        <f t="shared" ca="1" si="138"/>
        <v>0</v>
      </c>
      <c r="AB2458" s="314" t="str">
        <f t="shared" si="140"/>
        <v/>
      </c>
    </row>
    <row r="2459" spans="1:28" s="170" customFormat="1" ht="20.25">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39"/>
        <v/>
      </c>
      <c r="T2459" s="155" t="str">
        <f ca="1">IF(B2459="","",IF(ISERROR(MATCH($J2459,SorP!$B$1:$B$6226,0)),"",INDIRECT("'SorP'!$A$"&amp;MATCH($S2459&amp;$J2459,SorP!C:C,0))))</f>
        <v/>
      </c>
      <c r="U2459" s="168"/>
      <c r="V2459" s="169" t="e">
        <f>IF(C2459="",NA(),MATCH($B2459&amp;$C2459,'Smelter Look-up'!$J:$J,0))</f>
        <v>#N/A</v>
      </c>
      <c r="X2459" s="170">
        <f t="shared" ca="1" si="138"/>
        <v>0</v>
      </c>
      <c r="AB2459" s="314" t="str">
        <f t="shared" si="140"/>
        <v/>
      </c>
    </row>
    <row r="2460" spans="1:28" s="170" customFormat="1" ht="20.25">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39"/>
        <v/>
      </c>
      <c r="T2460" s="155" t="str">
        <f ca="1">IF(B2460="","",IF(ISERROR(MATCH($J2460,SorP!$B$1:$B$6226,0)),"",INDIRECT("'SorP'!$A$"&amp;MATCH($S2460&amp;$J2460,SorP!C:C,0))))</f>
        <v/>
      </c>
      <c r="U2460" s="168"/>
      <c r="V2460" s="169" t="e">
        <f>IF(C2460="",NA(),MATCH($B2460&amp;$C2460,'Smelter Look-up'!$J:$J,0))</f>
        <v>#N/A</v>
      </c>
      <c r="X2460" s="170">
        <f t="shared" ca="1" si="138"/>
        <v>0</v>
      </c>
      <c r="AB2460" s="314" t="str">
        <f t="shared" si="140"/>
        <v/>
      </c>
    </row>
    <row r="2461" spans="1:28" s="170" customFormat="1" ht="20.25">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39"/>
        <v/>
      </c>
      <c r="T2461" s="155" t="str">
        <f ca="1">IF(B2461="","",IF(ISERROR(MATCH($J2461,SorP!$B$1:$B$6226,0)),"",INDIRECT("'SorP'!$A$"&amp;MATCH($S2461&amp;$J2461,SorP!C:C,0))))</f>
        <v/>
      </c>
      <c r="U2461" s="168"/>
      <c r="V2461" s="169" t="e">
        <f>IF(C2461="",NA(),MATCH($B2461&amp;$C2461,'Smelter Look-up'!$J:$J,0))</f>
        <v>#N/A</v>
      </c>
      <c r="X2461" s="170">
        <f t="shared" ca="1" si="138"/>
        <v>0</v>
      </c>
      <c r="AB2461" s="314" t="str">
        <f t="shared" si="140"/>
        <v/>
      </c>
    </row>
    <row r="2462" spans="1:28" s="170" customFormat="1" ht="20.25">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39"/>
        <v/>
      </c>
      <c r="T2462" s="155" t="str">
        <f ca="1">IF(B2462="","",IF(ISERROR(MATCH($J2462,SorP!$B$1:$B$6226,0)),"",INDIRECT("'SorP'!$A$"&amp;MATCH($S2462&amp;$J2462,SorP!C:C,0))))</f>
        <v/>
      </c>
      <c r="U2462" s="168"/>
      <c r="V2462" s="169" t="e">
        <f>IF(C2462="",NA(),MATCH($B2462&amp;$C2462,'Smelter Look-up'!$J:$J,0))</f>
        <v>#N/A</v>
      </c>
      <c r="X2462" s="170">
        <f t="shared" ca="1" si="138"/>
        <v>0</v>
      </c>
      <c r="AB2462" s="314" t="str">
        <f t="shared" si="140"/>
        <v/>
      </c>
    </row>
    <row r="2463" spans="1:28" s="170" customFormat="1" ht="20.25">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39"/>
        <v/>
      </c>
      <c r="T2463" s="155" t="str">
        <f ca="1">IF(B2463="","",IF(ISERROR(MATCH($J2463,SorP!$B$1:$B$6226,0)),"",INDIRECT("'SorP'!$A$"&amp;MATCH($S2463&amp;$J2463,SorP!C:C,0))))</f>
        <v/>
      </c>
      <c r="U2463" s="168"/>
      <c r="V2463" s="169" t="e">
        <f>IF(C2463="",NA(),MATCH($B2463&amp;$C2463,'Smelter Look-up'!$J:$J,0))</f>
        <v>#N/A</v>
      </c>
      <c r="X2463" s="170">
        <f t="shared" ca="1" si="138"/>
        <v>0</v>
      </c>
      <c r="AB2463" s="314" t="str">
        <f t="shared" si="140"/>
        <v/>
      </c>
    </row>
    <row r="2464" spans="1:28" s="170" customFormat="1" ht="20.25">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39"/>
        <v/>
      </c>
      <c r="T2464" s="155" t="str">
        <f ca="1">IF(B2464="","",IF(ISERROR(MATCH($J2464,SorP!$B$1:$B$6226,0)),"",INDIRECT("'SorP'!$A$"&amp;MATCH($S2464&amp;$J2464,SorP!C:C,0))))</f>
        <v/>
      </c>
      <c r="U2464" s="168"/>
      <c r="V2464" s="169" t="e">
        <f>IF(C2464="",NA(),MATCH($B2464&amp;$C2464,'Smelter Look-up'!$J:$J,0))</f>
        <v>#N/A</v>
      </c>
      <c r="X2464" s="170">
        <f t="shared" ca="1" si="138"/>
        <v>0</v>
      </c>
      <c r="AB2464" s="314" t="str">
        <f t="shared" si="140"/>
        <v/>
      </c>
    </row>
    <row r="2465" spans="1:28" s="170" customFormat="1" ht="20.25">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39"/>
        <v/>
      </c>
      <c r="T2465" s="155" t="str">
        <f ca="1">IF(B2465="","",IF(ISERROR(MATCH($J2465,SorP!$B$1:$B$6226,0)),"",INDIRECT("'SorP'!$A$"&amp;MATCH($S2465&amp;$J2465,SorP!C:C,0))))</f>
        <v/>
      </c>
      <c r="U2465" s="168"/>
      <c r="V2465" s="169" t="e">
        <f>IF(C2465="",NA(),MATCH($B2465&amp;$C2465,'Smelter Look-up'!$J:$J,0))</f>
        <v>#N/A</v>
      </c>
      <c r="X2465" s="170">
        <f t="shared" ca="1" si="138"/>
        <v>0</v>
      </c>
      <c r="AB2465" s="314" t="str">
        <f t="shared" si="140"/>
        <v/>
      </c>
    </row>
    <row r="2466" spans="1:28" s="170" customFormat="1" ht="20.25">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39"/>
        <v/>
      </c>
      <c r="T2466" s="155" t="str">
        <f ca="1">IF(B2466="","",IF(ISERROR(MATCH($J2466,SorP!$B$1:$B$6226,0)),"",INDIRECT("'SorP'!$A$"&amp;MATCH($S2466&amp;$J2466,SorP!C:C,0))))</f>
        <v/>
      </c>
      <c r="U2466" s="168"/>
      <c r="V2466" s="169" t="e">
        <f>IF(C2466="",NA(),MATCH($B2466&amp;$C2466,'Smelter Look-up'!$J:$J,0))</f>
        <v>#N/A</v>
      </c>
      <c r="X2466" s="170">
        <f t="shared" ca="1" si="138"/>
        <v>0</v>
      </c>
      <c r="AB2466" s="314" t="str">
        <f t="shared" si="140"/>
        <v/>
      </c>
    </row>
    <row r="2467" spans="1:28" s="170" customFormat="1" ht="20.25">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39"/>
        <v/>
      </c>
      <c r="T2467" s="155" t="str">
        <f ca="1">IF(B2467="","",IF(ISERROR(MATCH($J2467,SorP!$B$1:$B$6226,0)),"",INDIRECT("'SorP'!$A$"&amp;MATCH($S2467&amp;$J2467,SorP!C:C,0))))</f>
        <v/>
      </c>
      <c r="U2467" s="168"/>
      <c r="V2467" s="169" t="e">
        <f>IF(C2467="",NA(),MATCH($B2467&amp;$C2467,'Smelter Look-up'!$J:$J,0))</f>
        <v>#N/A</v>
      </c>
      <c r="X2467" s="170">
        <f t="shared" ca="1" si="138"/>
        <v>0</v>
      </c>
      <c r="AB2467" s="314" t="str">
        <f t="shared" si="140"/>
        <v/>
      </c>
    </row>
    <row r="2468" spans="1:28" s="170" customFormat="1" ht="20.25">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39"/>
        <v/>
      </c>
      <c r="T2468" s="155" t="str">
        <f ca="1">IF(B2468="","",IF(ISERROR(MATCH($J2468,SorP!$B$1:$B$6226,0)),"",INDIRECT("'SorP'!$A$"&amp;MATCH($S2468&amp;$J2468,SorP!C:C,0))))</f>
        <v/>
      </c>
      <c r="U2468" s="168"/>
      <c r="V2468" s="169" t="e">
        <f>IF(C2468="",NA(),MATCH($B2468&amp;$C2468,'Smelter Look-up'!$J:$J,0))</f>
        <v>#N/A</v>
      </c>
      <c r="X2468" s="170">
        <f t="shared" ca="1" si="138"/>
        <v>0</v>
      </c>
      <c r="AB2468" s="314" t="str">
        <f t="shared" si="140"/>
        <v/>
      </c>
    </row>
    <row r="2469" spans="1:28" s="170" customFormat="1" ht="20.25">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39"/>
        <v/>
      </c>
      <c r="T2469" s="155" t="str">
        <f ca="1">IF(B2469="","",IF(ISERROR(MATCH($J2469,SorP!$B$1:$B$6226,0)),"",INDIRECT("'SorP'!$A$"&amp;MATCH($S2469&amp;$J2469,SorP!C:C,0))))</f>
        <v/>
      </c>
      <c r="U2469" s="168"/>
      <c r="V2469" s="169" t="e">
        <f>IF(C2469="",NA(),MATCH($B2469&amp;$C2469,'Smelter Look-up'!$J:$J,0))</f>
        <v>#N/A</v>
      </c>
      <c r="X2469" s="170">
        <f t="shared" ca="1" si="138"/>
        <v>0</v>
      </c>
      <c r="AB2469" s="314" t="str">
        <f t="shared" si="140"/>
        <v/>
      </c>
    </row>
    <row r="2470" spans="1:28" s="170" customFormat="1" ht="20.25">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39"/>
        <v/>
      </c>
      <c r="T2470" s="155" t="str">
        <f ca="1">IF(B2470="","",IF(ISERROR(MATCH($J2470,SorP!$B$1:$B$6226,0)),"",INDIRECT("'SorP'!$A$"&amp;MATCH($S2470&amp;$J2470,SorP!C:C,0))))</f>
        <v/>
      </c>
      <c r="U2470" s="168"/>
      <c r="V2470" s="169" t="e">
        <f>IF(C2470="",NA(),MATCH($B2470&amp;$C2470,'Smelter Look-up'!$J:$J,0))</f>
        <v>#N/A</v>
      </c>
      <c r="X2470" s="170">
        <f t="shared" ca="1" si="138"/>
        <v>0</v>
      </c>
      <c r="AB2470" s="314" t="str">
        <f t="shared" si="140"/>
        <v/>
      </c>
    </row>
    <row r="2471" spans="1:28" s="170" customFormat="1" ht="20.25">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39"/>
        <v/>
      </c>
      <c r="T2471" s="155" t="str">
        <f ca="1">IF(B2471="","",IF(ISERROR(MATCH($J2471,SorP!$B$1:$B$6226,0)),"",INDIRECT("'SorP'!$A$"&amp;MATCH($S2471&amp;$J2471,SorP!C:C,0))))</f>
        <v/>
      </c>
      <c r="U2471" s="168"/>
      <c r="V2471" s="169" t="e">
        <f>IF(C2471="",NA(),MATCH($B2471&amp;$C2471,'Smelter Look-up'!$J:$J,0))</f>
        <v>#N/A</v>
      </c>
      <c r="X2471" s="170">
        <f t="shared" ca="1" si="138"/>
        <v>0</v>
      </c>
      <c r="AB2471" s="314" t="str">
        <f t="shared" si="140"/>
        <v/>
      </c>
    </row>
    <row r="2472" spans="1:28" s="170" customFormat="1" ht="20.25">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39"/>
        <v/>
      </c>
      <c r="T2472" s="155" t="str">
        <f ca="1">IF(B2472="","",IF(ISERROR(MATCH($J2472,SorP!$B$1:$B$6226,0)),"",INDIRECT("'SorP'!$A$"&amp;MATCH($S2472&amp;$J2472,SorP!C:C,0))))</f>
        <v/>
      </c>
      <c r="U2472" s="168"/>
      <c r="V2472" s="169" t="e">
        <f>IF(C2472="",NA(),MATCH($B2472&amp;$C2472,'Smelter Look-up'!$J:$J,0))</f>
        <v>#N/A</v>
      </c>
      <c r="X2472" s="170">
        <f t="shared" ca="1" si="138"/>
        <v>0</v>
      </c>
      <c r="AB2472" s="314" t="str">
        <f t="shared" si="140"/>
        <v/>
      </c>
    </row>
    <row r="2473" spans="1:28" s="170" customFormat="1" ht="20.25">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39"/>
        <v/>
      </c>
      <c r="T2473" s="155" t="str">
        <f ca="1">IF(B2473="","",IF(ISERROR(MATCH($J2473,SorP!$B$1:$B$6226,0)),"",INDIRECT("'SorP'!$A$"&amp;MATCH($S2473&amp;$J2473,SorP!C:C,0))))</f>
        <v/>
      </c>
      <c r="U2473" s="168"/>
      <c r="V2473" s="169" t="e">
        <f>IF(C2473="",NA(),MATCH($B2473&amp;$C2473,'Smelter Look-up'!$J:$J,0))</f>
        <v>#N/A</v>
      </c>
      <c r="X2473" s="170">
        <f t="shared" ca="1" si="138"/>
        <v>0</v>
      </c>
      <c r="AB2473" s="314" t="str">
        <f t="shared" si="140"/>
        <v/>
      </c>
    </row>
    <row r="2474" spans="1:28" s="170" customFormat="1" ht="20.25">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39"/>
        <v/>
      </c>
      <c r="T2474" s="155" t="str">
        <f ca="1">IF(B2474="","",IF(ISERROR(MATCH($J2474,SorP!$B$1:$B$6226,0)),"",INDIRECT("'SorP'!$A$"&amp;MATCH($S2474&amp;$J2474,SorP!C:C,0))))</f>
        <v/>
      </c>
      <c r="U2474" s="168"/>
      <c r="V2474" s="169" t="e">
        <f>IF(C2474="",NA(),MATCH($B2474&amp;$C2474,'Smelter Look-up'!$J:$J,0))</f>
        <v>#N/A</v>
      </c>
      <c r="X2474" s="170">
        <f t="shared" ca="1" si="138"/>
        <v>0</v>
      </c>
      <c r="AB2474" s="314" t="str">
        <f t="shared" si="140"/>
        <v/>
      </c>
    </row>
    <row r="2475" spans="1:28" s="170" customFormat="1" ht="20.25">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39"/>
        <v/>
      </c>
      <c r="T2475" s="155" t="str">
        <f ca="1">IF(B2475="","",IF(ISERROR(MATCH($J2475,SorP!$B$1:$B$6226,0)),"",INDIRECT("'SorP'!$A$"&amp;MATCH($S2475&amp;$J2475,SorP!C:C,0))))</f>
        <v/>
      </c>
      <c r="U2475" s="168"/>
      <c r="V2475" s="169" t="e">
        <f>IF(C2475="",NA(),MATCH($B2475&amp;$C2475,'Smelter Look-up'!$J:$J,0))</f>
        <v>#N/A</v>
      </c>
      <c r="X2475" s="170">
        <f t="shared" ca="1" si="138"/>
        <v>0</v>
      </c>
      <c r="AB2475" s="314" t="str">
        <f t="shared" si="140"/>
        <v/>
      </c>
    </row>
    <row r="2476" spans="1:28" s="170" customFormat="1" ht="20.25">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39"/>
        <v/>
      </c>
      <c r="T2476" s="155" t="str">
        <f ca="1">IF(B2476="","",IF(ISERROR(MATCH($J2476,SorP!$B$1:$B$6226,0)),"",INDIRECT("'SorP'!$A$"&amp;MATCH($S2476&amp;$J2476,SorP!C:C,0))))</f>
        <v/>
      </c>
      <c r="U2476" s="168"/>
      <c r="V2476" s="169" t="e">
        <f>IF(C2476="",NA(),MATCH($B2476&amp;$C2476,'Smelter Look-up'!$J:$J,0))</f>
        <v>#N/A</v>
      </c>
      <c r="X2476" s="170">
        <f t="shared" ca="1" si="138"/>
        <v>0</v>
      </c>
      <c r="AB2476" s="314" t="str">
        <f t="shared" si="140"/>
        <v/>
      </c>
    </row>
    <row r="2477" spans="1:28" s="170" customFormat="1" ht="20.25">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39"/>
        <v/>
      </c>
      <c r="T2477" s="155" t="str">
        <f ca="1">IF(B2477="","",IF(ISERROR(MATCH($J2477,SorP!$B$1:$B$6226,0)),"",INDIRECT("'SorP'!$A$"&amp;MATCH($S2477&amp;$J2477,SorP!C:C,0))))</f>
        <v/>
      </c>
      <c r="U2477" s="168"/>
      <c r="V2477" s="169" t="e">
        <f>IF(C2477="",NA(),MATCH($B2477&amp;$C2477,'Smelter Look-up'!$J:$J,0))</f>
        <v>#N/A</v>
      </c>
      <c r="X2477" s="170">
        <f t="shared" ca="1" si="138"/>
        <v>0</v>
      </c>
      <c r="AB2477" s="314" t="str">
        <f t="shared" si="140"/>
        <v/>
      </c>
    </row>
    <row r="2478" spans="1:28" s="170" customFormat="1" ht="20.25">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39"/>
        <v/>
      </c>
      <c r="T2478" s="155" t="str">
        <f ca="1">IF(B2478="","",IF(ISERROR(MATCH($J2478,SorP!$B$1:$B$6226,0)),"",INDIRECT("'SorP'!$A$"&amp;MATCH($S2478&amp;$J2478,SorP!C:C,0))))</f>
        <v/>
      </c>
      <c r="U2478" s="168"/>
      <c r="V2478" s="169" t="e">
        <f>IF(C2478="",NA(),MATCH($B2478&amp;$C2478,'Smelter Look-up'!$J:$J,0))</f>
        <v>#N/A</v>
      </c>
      <c r="X2478" s="170">
        <f t="shared" ca="1" si="138"/>
        <v>0</v>
      </c>
      <c r="AB2478" s="314" t="str">
        <f t="shared" si="140"/>
        <v/>
      </c>
    </row>
    <row r="2479" spans="1:28" s="170" customFormat="1" ht="20.25">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39"/>
        <v/>
      </c>
      <c r="T2479" s="155" t="str">
        <f ca="1">IF(B2479="","",IF(ISERROR(MATCH($J2479,SorP!$B$1:$B$6226,0)),"",INDIRECT("'SorP'!$A$"&amp;MATCH($S2479&amp;$J2479,SorP!C:C,0))))</f>
        <v/>
      </c>
      <c r="U2479" s="168"/>
      <c r="V2479" s="169" t="e">
        <f>IF(C2479="",NA(),MATCH($B2479&amp;$C2479,'Smelter Look-up'!$J:$J,0))</f>
        <v>#N/A</v>
      </c>
      <c r="X2479" s="170">
        <f t="shared" ca="1" si="138"/>
        <v>0</v>
      </c>
      <c r="AB2479" s="314" t="str">
        <f t="shared" si="140"/>
        <v/>
      </c>
    </row>
    <row r="2480" spans="1:28" s="170" customFormat="1" ht="20.25">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39"/>
        <v/>
      </c>
      <c r="T2480" s="155" t="str">
        <f ca="1">IF(B2480="","",IF(ISERROR(MATCH($J2480,SorP!$B$1:$B$6226,0)),"",INDIRECT("'SorP'!$A$"&amp;MATCH($S2480&amp;$J2480,SorP!C:C,0))))</f>
        <v/>
      </c>
      <c r="U2480" s="168"/>
      <c r="V2480" s="169" t="e">
        <f>IF(C2480="",NA(),MATCH($B2480&amp;$C2480,'Smelter Look-up'!$J:$J,0))</f>
        <v>#N/A</v>
      </c>
      <c r="X2480" s="170">
        <f t="shared" ca="1" si="138"/>
        <v>0</v>
      </c>
      <c r="AB2480" s="314" t="str">
        <f t="shared" si="140"/>
        <v/>
      </c>
    </row>
    <row r="2481" spans="1:35" s="170" customFormat="1" ht="20.25">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39"/>
        <v/>
      </c>
      <c r="T2481" s="155" t="str">
        <f ca="1">IF(B2481="","",IF(ISERROR(MATCH($J2481,SorP!$B$1:$B$6226,0)),"",INDIRECT("'SorP'!$A$"&amp;MATCH($S2481&amp;$J2481,SorP!C:C,0))))</f>
        <v/>
      </c>
      <c r="U2481" s="168"/>
      <c r="V2481" s="169" t="e">
        <f>IF(C2481="",NA(),MATCH($B2481&amp;$C2481,'Smelter Look-up'!$J:$J,0))</f>
        <v>#N/A</v>
      </c>
      <c r="X2481" s="170">
        <f t="shared" ca="1" si="138"/>
        <v>0</v>
      </c>
      <c r="AB2481" s="314" t="str">
        <f t="shared" si="140"/>
        <v/>
      </c>
    </row>
    <row r="2482" spans="1:35" s="170" customFormat="1" ht="20.25">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39"/>
        <v/>
      </c>
      <c r="T2482" s="155" t="str">
        <f ca="1">IF(B2482="","",IF(ISERROR(MATCH($J2482,SorP!$B$1:$B$6226,0)),"",INDIRECT("'SorP'!$A$"&amp;MATCH($S2482&amp;$J2482,SorP!C:C,0))))</f>
        <v/>
      </c>
      <c r="U2482" s="168"/>
      <c r="V2482" s="169" t="e">
        <f>IF(C2482="",NA(),MATCH($B2482&amp;$C2482,'Smelter Look-up'!$J:$J,0))</f>
        <v>#N/A</v>
      </c>
      <c r="X2482" s="170">
        <f t="shared" ca="1" si="138"/>
        <v>0</v>
      </c>
      <c r="AB2482" s="314" t="str">
        <f t="shared" si="140"/>
        <v/>
      </c>
    </row>
    <row r="2483" spans="1:35" s="170" customFormat="1" ht="20.25">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39"/>
        <v/>
      </c>
      <c r="T2483" s="155" t="str">
        <f ca="1">IF(B2483="","",IF(ISERROR(MATCH($J2483,SorP!$B$1:$B$6226,0)),"",INDIRECT("'SorP'!$A$"&amp;MATCH($S2483&amp;$J2483,SorP!C:C,0))))</f>
        <v/>
      </c>
      <c r="U2483" s="168"/>
      <c r="V2483" s="169" t="e">
        <f>IF(C2483="",NA(),MATCH($B2483&amp;$C2483,'Smelter Look-up'!$J:$J,0))</f>
        <v>#N/A</v>
      </c>
      <c r="X2483" s="170">
        <f t="shared" ca="1" si="138"/>
        <v>0</v>
      </c>
      <c r="AB2483" s="314" t="str">
        <f t="shared" si="140"/>
        <v/>
      </c>
    </row>
    <row r="2484" spans="1:35" s="170" customFormat="1" ht="20.25">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39"/>
        <v/>
      </c>
      <c r="T2484" s="155" t="str">
        <f ca="1">IF(B2484="","",IF(ISERROR(MATCH($J2484,SorP!$B$1:$B$6226,0)),"",INDIRECT("'SorP'!$A$"&amp;MATCH($S2484&amp;$J2484,SorP!C:C,0))))</f>
        <v/>
      </c>
      <c r="U2484" s="168"/>
      <c r="V2484" s="169" t="e">
        <f>IF(C2484="",NA(),MATCH($B2484&amp;$C2484,'Smelter Look-up'!$J:$J,0))</f>
        <v>#N/A</v>
      </c>
      <c r="X2484" s="170">
        <f t="shared" ca="1" si="138"/>
        <v>0</v>
      </c>
      <c r="AB2484" s="314" t="str">
        <f t="shared" si="140"/>
        <v/>
      </c>
    </row>
    <row r="2485" spans="1:35" s="170" customFormat="1" ht="20.25">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39"/>
        <v/>
      </c>
      <c r="T2485" s="155" t="str">
        <f ca="1">IF(B2485="","",IF(ISERROR(MATCH($J2485,SorP!$B$1:$B$6226,0)),"",INDIRECT("'SorP'!$A$"&amp;MATCH($S2485&amp;$J2485,SorP!C:C,0))))</f>
        <v/>
      </c>
      <c r="U2485" s="168"/>
      <c r="V2485" s="169" t="e">
        <f>IF(C2485="",NA(),MATCH($B2485&amp;$C2485,'Smelter Look-up'!$J:$J,0))</f>
        <v>#N/A</v>
      </c>
      <c r="X2485" s="170">
        <f t="shared" ca="1" si="138"/>
        <v>0</v>
      </c>
      <c r="AB2485" s="314" t="str">
        <f t="shared" si="140"/>
        <v/>
      </c>
    </row>
    <row r="2486" spans="1:35" s="170" customFormat="1" ht="20.25">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39"/>
        <v/>
      </c>
      <c r="T2486" s="155" t="str">
        <f ca="1">IF(B2486="","",IF(ISERROR(MATCH($J2486,SorP!$B$1:$B$6226,0)),"",INDIRECT("'SorP'!$A$"&amp;MATCH($S2486&amp;$J2486,SorP!C:C,0))))</f>
        <v/>
      </c>
      <c r="U2486" s="168"/>
      <c r="V2486" s="169" t="e">
        <f>IF(C2486="",NA(),MATCH($B2486&amp;$C2486,'Smelter Look-up'!$J:$J,0))</f>
        <v>#N/A</v>
      </c>
      <c r="X2486" s="170">
        <f t="shared" ca="1" si="138"/>
        <v>0</v>
      </c>
      <c r="AB2486" s="314" t="str">
        <f t="shared" si="140"/>
        <v/>
      </c>
    </row>
    <row r="2487" spans="1:35" s="170" customFormat="1" ht="20.25">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39"/>
        <v/>
      </c>
      <c r="T2487" s="155" t="str">
        <f ca="1">IF(B2487="","",IF(ISERROR(MATCH($J2487,SorP!$B$1:$B$6226,0)),"",INDIRECT("'SorP'!$A$"&amp;MATCH($S2487&amp;$J2487,SorP!C:C,0))))</f>
        <v/>
      </c>
      <c r="U2487" s="168"/>
      <c r="V2487" s="169" t="e">
        <f>IF(C2487="",NA(),MATCH($B2487&amp;$C2487,'Smelter Look-up'!$J:$J,0))</f>
        <v>#N/A</v>
      </c>
      <c r="X2487" s="170">
        <f t="shared" ca="1" si="138"/>
        <v>0</v>
      </c>
      <c r="AB2487" s="314" t="str">
        <f t="shared" si="140"/>
        <v/>
      </c>
    </row>
    <row r="2488" spans="1:35" s="170" customFormat="1" ht="20.25">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39"/>
        <v/>
      </c>
      <c r="T2488" s="155" t="str">
        <f ca="1">IF(B2488="","",IF(ISERROR(MATCH($J2488,SorP!$B$1:$B$6226,0)),"",INDIRECT("'SorP'!$A$"&amp;MATCH($S2488&amp;$J2488,SorP!C:C,0))))</f>
        <v/>
      </c>
      <c r="U2488" s="168"/>
      <c r="V2488" s="169" t="e">
        <f>IF(C2488="",NA(),MATCH($B2488&amp;$C2488,'Smelter Look-up'!$J:$J,0))</f>
        <v>#N/A</v>
      </c>
      <c r="X2488" s="170">
        <f t="shared" ca="1" si="138"/>
        <v>0</v>
      </c>
      <c r="AB2488" s="314" t="str">
        <f t="shared" si="140"/>
        <v/>
      </c>
    </row>
    <row r="2489" spans="1:35" s="170" customFormat="1" ht="20.25">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39"/>
        <v/>
      </c>
      <c r="T2489" s="155" t="str">
        <f ca="1">IF(B2489="","",IF(ISERROR(MATCH($J2489,SorP!$B$1:$B$6226,0)),"",INDIRECT("'SorP'!$A$"&amp;MATCH($S2489&amp;$J2489,SorP!C:C,0))))</f>
        <v/>
      </c>
      <c r="U2489" s="168"/>
      <c r="V2489" s="169" t="e">
        <f>IF(C2489="",NA(),MATCH($B2489&amp;$C2489,'Smelter Look-up'!$J:$J,0))</f>
        <v>#N/A</v>
      </c>
      <c r="X2489" s="170">
        <f t="shared" ca="1" si="138"/>
        <v>0</v>
      </c>
      <c r="AB2489" s="314" t="str">
        <f t="shared" si="140"/>
        <v/>
      </c>
    </row>
    <row r="2490" spans="1:35" s="170" customFormat="1" ht="20.25">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39"/>
        <v/>
      </c>
      <c r="T2490" s="155" t="str">
        <f ca="1">IF(B2490="","",IF(ISERROR(MATCH($J2490,SorP!$B$1:$B$6226,0)),"",INDIRECT("'SorP'!$A$"&amp;MATCH($S2490&amp;$J2490,SorP!C:C,0))))</f>
        <v/>
      </c>
      <c r="U2490" s="168"/>
      <c r="V2490" s="169" t="e">
        <f>IF(C2490="",NA(),MATCH($B2490&amp;$C2490,'Smelter Look-up'!$J:$J,0))</f>
        <v>#N/A</v>
      </c>
      <c r="X2490" s="170">
        <f t="shared" ca="1" si="138"/>
        <v>0</v>
      </c>
      <c r="AB2490" s="314" t="str">
        <f t="shared" si="140"/>
        <v/>
      </c>
    </row>
    <row r="2491" spans="1:35" s="170" customFormat="1" ht="20.25">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39"/>
        <v/>
      </c>
      <c r="T2491" s="155" t="str">
        <f ca="1">IF(B2491="","",IF(ISERROR(MATCH($J2491,SorP!$B$1:$B$6226,0)),"",INDIRECT("'SorP'!$A$"&amp;MATCH($S2491&amp;$J2491,SorP!C:C,0))))</f>
        <v/>
      </c>
      <c r="U2491" s="168"/>
      <c r="V2491" s="169" t="e">
        <f>IF(C2491="",NA(),MATCH($B2491&amp;$C2491,'Smelter Look-up'!$J:$J,0))</f>
        <v>#N/A</v>
      </c>
      <c r="X2491" s="170">
        <f t="shared" ref="X2491:X2500" ca="1" si="141">IF(AND(C2491="Smelter not listed",OR(LEN(D2491)=0,LEN(E2491)=0)),1,0)</f>
        <v>0</v>
      </c>
      <c r="AB2491" s="314" t="str">
        <f t="shared" si="140"/>
        <v/>
      </c>
    </row>
    <row r="2492" spans="1:35" s="170" customFormat="1" ht="20.25">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39"/>
        <v/>
      </c>
      <c r="T2492" s="155" t="str">
        <f ca="1">IF(B2492="","",IF(ISERROR(MATCH($J2492,SorP!$B$1:$B$6226,0)),"",INDIRECT("'SorP'!$A$"&amp;MATCH($S2492&amp;$J2492,SorP!C:C,0))))</f>
        <v/>
      </c>
      <c r="U2492" s="168"/>
      <c r="V2492" s="169" t="e">
        <f>IF(C2492="",NA(),MATCH($B2492&amp;$C2492,'Smelter Look-up'!$J:$J,0))</f>
        <v>#N/A</v>
      </c>
      <c r="X2492" s="170">
        <f t="shared" ca="1" si="141"/>
        <v>0</v>
      </c>
      <c r="AB2492" s="314" t="str">
        <f t="shared" si="140"/>
        <v/>
      </c>
    </row>
    <row r="2493" spans="1:35" s="170" customFormat="1" ht="20.25">
      <c r="A2493" s="15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39"/>
        <v/>
      </c>
      <c r="T2493" s="155" t="str">
        <f ca="1">IF(B2493="","",IF(ISERROR(MATCH($J2493,SorP!$B$1:$B$6226,0)),"",INDIRECT("'SorP'!$A$"&amp;MATCH($S2493&amp;$J2493,SorP!C:C,0))))</f>
        <v/>
      </c>
      <c r="U2493" s="168"/>
      <c r="V2493" s="169" t="e">
        <f>IF(C2493="",NA(),MATCH($B2493&amp;$C2493,'Smelter Look-up'!$J:$J,0))</f>
        <v>#N/A</v>
      </c>
      <c r="X2493" s="170">
        <f t="shared" ca="1" si="141"/>
        <v>0</v>
      </c>
      <c r="AB2493" s="314" t="str">
        <f t="shared" si="140"/>
        <v/>
      </c>
    </row>
    <row r="2494" spans="1:35" ht="20.25">
      <c r="A2494" s="205"/>
      <c r="B2494" s="304"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208"/>
      <c r="L2494" s="208"/>
      <c r="M2494" s="208"/>
      <c r="N2494" s="208"/>
      <c r="O2494" s="208"/>
      <c r="P2494" s="209"/>
      <c r="Q2494" s="210"/>
      <c r="R2494" s="149" t="str">
        <f ca="1">IF(ISERROR($V2494),"",OFFSET('Smelter Look-up'!$C$4,$V2494-4,0)&amp;"")</f>
        <v/>
      </c>
      <c r="S2494" s="155" t="str">
        <f t="shared" ref="S2494:S2499" ca="1" si="142">IF(B2494="","",IF(ISERROR(MATCH($E2494,CL,0)),"Unknown",INDIRECT("'C'!$A$"&amp;MATCH($E2494,CL,0)+1)))</f>
        <v/>
      </c>
      <c r="T2494" s="155" t="str">
        <f ca="1">IF(B2494="","",IF(ISERROR(MATCH($J2494,SorP!$B$1:$B$6226,0)),"",INDIRECT("'SorP'!$A$"&amp;MATCH($S2494&amp;$J2494,SorP!C:C,0))))</f>
        <v/>
      </c>
      <c r="U2494" s="168"/>
      <c r="V2494" s="169" t="e">
        <f>IF(C2494="",NA(),MATCH($B2494&amp;$C2494,'Smelter Look-up'!$J:$J,0))</f>
        <v>#N/A</v>
      </c>
      <c r="W2494" s="170"/>
      <c r="X2494" s="170">
        <f t="shared" ca="1" si="141"/>
        <v>0</v>
      </c>
      <c r="Y2494" s="170"/>
      <c r="Z2494" s="170"/>
      <c r="AA2494" s="170"/>
      <c r="AB2494" s="314" t="str">
        <f t="shared" si="140"/>
        <v/>
      </c>
      <c r="AC2494" s="170"/>
      <c r="AD2494" s="170"/>
      <c r="AE2494" s="170"/>
      <c r="AF2494" s="170"/>
      <c r="AG2494" s="170"/>
      <c r="AH2494" s="170"/>
      <c r="AI2494" s="170"/>
    </row>
    <row r="2495" spans="1:35" ht="20.25">
      <c r="A2495" s="155"/>
      <c r="B2495" s="305" t="str">
        <f>IF(LEN(A2495)=0,"",INDEX('Smelter Look-up'!$A:$A,MATCH($A2495,'Smelter Look-up'!$E:$E,0)))</f>
        <v/>
      </c>
      <c r="C2495" s="152" t="str">
        <f>IF(LEN(A2495)=0,"",INDEX('Smelter Look-up'!$C:$C,MATCH($A2495,'Smelter Look-up'!$E:$E,0)))</f>
        <v/>
      </c>
      <c r="D2495" s="236"/>
      <c r="E2495" s="236" t="str">
        <f ca="1">IF(ISERROR($V2495),"",OFFSET('Smelter Look-up'!$D$4,$V2495-4,0)&amp;"")</f>
        <v/>
      </c>
      <c r="F2495" s="236" t="str">
        <f ca="1">IF(ISERROR($V2495),"",OFFSET('Smelter Look-up'!$E$4,$V2495-4,0))</f>
        <v/>
      </c>
      <c r="G2495" s="236"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0"/>
      <c r="L2495" s="150"/>
      <c r="M2495" s="150"/>
      <c r="N2495" s="150"/>
      <c r="O2495" s="150"/>
      <c r="P2495" s="237"/>
      <c r="Q2495" s="151"/>
      <c r="R2495" s="235" t="str">
        <f ca="1">IF(ISERROR($V2495),"",OFFSET('Smelter Look-up'!$C$4,$V2495-4,0)&amp;"")</f>
        <v/>
      </c>
      <c r="S2495" s="155" t="str">
        <f t="shared" ca="1" si="142"/>
        <v/>
      </c>
      <c r="T2495" s="155" t="str">
        <f ca="1">IF(B2495="","",IF(ISERROR(MATCH($J2495,SorP!$B$1:$B$6226,0)),"",INDIRECT("'SorP'!$A$"&amp;MATCH($S2495&amp;$J2495,SorP!C:C,0))))</f>
        <v/>
      </c>
      <c r="U2495" s="168"/>
      <c r="V2495" s="169" t="e">
        <f>IF(C2495="",NA(),MATCH($B2495&amp;$C2495,'Smelter Look-up'!$J:$J,0))</f>
        <v>#N/A</v>
      </c>
      <c r="W2495" s="170"/>
      <c r="X2495" s="170">
        <f t="shared" ca="1" si="141"/>
        <v>0</v>
      </c>
      <c r="Y2495" s="170"/>
      <c r="Z2495" s="170"/>
      <c r="AA2495" s="170"/>
      <c r="AB2495" s="314" t="str">
        <f t="shared" si="140"/>
        <v/>
      </c>
      <c r="AC2495" s="170"/>
      <c r="AD2495" s="170"/>
      <c r="AE2495" s="170"/>
      <c r="AF2495" s="170"/>
      <c r="AG2495" s="170"/>
      <c r="AH2495" s="170"/>
      <c r="AI2495" s="170"/>
    </row>
    <row r="2496" spans="1:35" ht="20.25">
      <c r="A2496" s="205"/>
      <c r="B2496" s="305" t="str">
        <f>IF(LEN(A2496)=0,"",INDEX('Smelter Look-up'!$A:$A,MATCH($A2496,'Smelter Look-up'!$E:$E,0)))</f>
        <v/>
      </c>
      <c r="C2496" s="152" t="str">
        <f>IF(LEN(A2496)=0,"",INDEX('Smelter Look-up'!$C:$C,MATCH($A2496,'Smelter Look-up'!$E:$E,0)))</f>
        <v/>
      </c>
      <c r="D2496" s="149"/>
      <c r="E2496" s="236" t="str">
        <f ca="1">IF(ISERROR($V2496),"",OFFSET('Smelter Look-up'!$D$4,$V2496-4,0)&amp;"")</f>
        <v/>
      </c>
      <c r="F2496" s="236" t="str">
        <f ca="1">IF(ISERROR($V2496),"",OFFSET('Smelter Look-up'!$E$4,$V2496-4,0))</f>
        <v/>
      </c>
      <c r="G2496" s="236"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208"/>
      <c r="L2496" s="208"/>
      <c r="M2496" s="208"/>
      <c r="N2496" s="208"/>
      <c r="O2496" s="208"/>
      <c r="P2496" s="371"/>
      <c r="Q2496" s="210"/>
      <c r="R2496" s="235" t="str">
        <f ca="1">IF(ISERROR($V2496),"",OFFSET('Smelter Look-up'!$C$4,$V2496-4,0)&amp;"")</f>
        <v/>
      </c>
      <c r="S2496" s="155" t="str">
        <f t="shared" ca="1" si="142"/>
        <v/>
      </c>
      <c r="T2496" s="155" t="str">
        <f ca="1">IF(B2496="","",IF(ISERROR(MATCH($J2496,SorP!$B$1:$B$6226,0)),"",INDIRECT("'SorP'!$A$"&amp;MATCH($S2496&amp;$J2496,SorP!C:C,0))))</f>
        <v/>
      </c>
      <c r="U2496" s="168"/>
      <c r="V2496" s="169" t="e">
        <f>IF(C2496="",NA(),MATCH($B2496&amp;$C2496,'Smelter Look-up'!$J:$J,0))</f>
        <v>#N/A</v>
      </c>
      <c r="W2496" s="170"/>
      <c r="X2496" s="170">
        <f t="shared" ca="1" si="141"/>
        <v>0</v>
      </c>
      <c r="Y2496" s="170"/>
      <c r="Z2496" s="170"/>
      <c r="AA2496" s="170"/>
      <c r="AB2496" s="314" t="str">
        <f t="shared" si="140"/>
        <v/>
      </c>
      <c r="AC2496" s="170"/>
      <c r="AD2496" s="170"/>
      <c r="AE2496" s="170"/>
      <c r="AF2496" s="170"/>
      <c r="AG2496" s="170"/>
      <c r="AH2496" s="170"/>
      <c r="AI2496" s="170"/>
    </row>
    <row r="2497" spans="1:35" ht="20.25">
      <c r="A2497" s="205"/>
      <c r="B2497" s="305" t="str">
        <f>IF(LEN(A2497)=0,"",INDEX('Smelter Look-up'!$A:$A,MATCH($A2497,'Smelter Look-up'!$E:$E,0)))</f>
        <v/>
      </c>
      <c r="C2497" s="152" t="str">
        <f>IF(LEN(A2497)=0,"",INDEX('Smelter Look-up'!$C:$C,MATCH($A2497,'Smelter Look-up'!$E:$E,0)))</f>
        <v/>
      </c>
      <c r="D2497" s="149"/>
      <c r="E2497" s="236" t="str">
        <f ca="1">IF(ISERROR($V2497),"",OFFSET('Smelter Look-up'!$D$4,$V2497-4,0)&amp;"")</f>
        <v/>
      </c>
      <c r="F2497" s="236" t="str">
        <f ca="1">IF(ISERROR($V2497),"",OFFSET('Smelter Look-up'!$E$4,$V2497-4,0))</f>
        <v/>
      </c>
      <c r="G2497" s="236"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208"/>
      <c r="L2497" s="208"/>
      <c r="M2497" s="208"/>
      <c r="N2497" s="208"/>
      <c r="O2497" s="208"/>
      <c r="P2497" s="371"/>
      <c r="Q2497" s="210"/>
      <c r="R2497" s="235" t="str">
        <f ca="1">IF(ISERROR($V2497),"",OFFSET('Smelter Look-up'!$C$4,$V2497-4,0)&amp;"")</f>
        <v/>
      </c>
      <c r="S2497" s="155" t="str">
        <f t="shared" ca="1" si="142"/>
        <v/>
      </c>
      <c r="T2497" s="155" t="str">
        <f ca="1">IF(B2497="","",IF(ISERROR(MATCH($J2497,SorP!$B$1:$B$6226,0)),"",INDIRECT("'SorP'!$A$"&amp;MATCH($S2497&amp;$J2497,SorP!C:C,0))))</f>
        <v/>
      </c>
      <c r="U2497" s="168"/>
      <c r="V2497" s="169" t="e">
        <f>IF(C2497="",NA(),MATCH($B2497&amp;$C2497,'Smelter Look-up'!$J:$J,0))</f>
        <v>#N/A</v>
      </c>
      <c r="W2497" s="170"/>
      <c r="X2497" s="170">
        <f t="shared" ca="1" si="141"/>
        <v>0</v>
      </c>
      <c r="Y2497" s="170"/>
      <c r="Z2497" s="170"/>
      <c r="AA2497" s="170"/>
      <c r="AB2497" s="314" t="str">
        <f t="shared" si="140"/>
        <v/>
      </c>
      <c r="AC2497" s="170"/>
      <c r="AD2497" s="170"/>
      <c r="AE2497" s="170"/>
      <c r="AF2497" s="170"/>
      <c r="AG2497" s="170"/>
      <c r="AH2497" s="170"/>
      <c r="AI2497" s="170"/>
    </row>
    <row r="2498" spans="1:35" ht="20.25">
      <c r="A2498" s="205"/>
      <c r="B2498" s="305" t="str">
        <f>IF(LEN(A2498)=0,"",INDEX('Smelter Look-up'!$A:$A,MATCH($A2498,'Smelter Look-up'!$E:$E,0)))</f>
        <v/>
      </c>
      <c r="C2498" s="152" t="str">
        <f>IF(LEN(A2498)=0,"",INDEX('Smelter Look-up'!$C:$C,MATCH($A2498,'Smelter Look-up'!$E:$E,0)))</f>
        <v/>
      </c>
      <c r="D2498" s="149"/>
      <c r="E2498" s="236" t="str">
        <f ca="1">IF(ISERROR($V2498),"",OFFSET('Smelter Look-up'!$D$4,$V2498-4,0)&amp;"")</f>
        <v/>
      </c>
      <c r="F2498" s="236" t="str">
        <f ca="1">IF(ISERROR($V2498),"",OFFSET('Smelter Look-up'!$E$4,$V2498-4,0))</f>
        <v/>
      </c>
      <c r="G2498" s="236"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371"/>
      <c r="Q2498" s="210"/>
      <c r="R2498" s="235" t="str">
        <f ca="1">IF(ISERROR($V2498),"",OFFSET('Smelter Look-up'!$C$4,$V2498-4,0)&amp;"")</f>
        <v/>
      </c>
      <c r="S2498" s="155" t="str">
        <f t="shared" ca="1" si="142"/>
        <v/>
      </c>
      <c r="T2498" s="155" t="str">
        <f ca="1">IF(B2498="","",IF(ISERROR(MATCH($J2498,SorP!$B$1:$B$6226,0)),"",INDIRECT("'SorP'!$A$"&amp;MATCH($S2498&amp;$J2498,SorP!C:C,0))))</f>
        <v/>
      </c>
      <c r="U2498" s="168"/>
      <c r="V2498" s="169" t="e">
        <f>IF(C2498="",NA(),MATCH($B2498&amp;$C2498,'Smelter Look-up'!$J:$J,0))</f>
        <v>#N/A</v>
      </c>
      <c r="W2498" s="170"/>
      <c r="X2498" s="170">
        <f t="shared" ca="1" si="141"/>
        <v>0</v>
      </c>
      <c r="Y2498" s="170"/>
      <c r="Z2498" s="170"/>
      <c r="AA2498" s="170"/>
      <c r="AB2498" s="314" t="str">
        <f t="shared" si="140"/>
        <v/>
      </c>
      <c r="AC2498" s="170"/>
      <c r="AD2498" s="170"/>
      <c r="AE2498" s="170"/>
      <c r="AF2498" s="170"/>
      <c r="AG2498" s="170"/>
      <c r="AH2498" s="170"/>
      <c r="AI2498" s="170"/>
    </row>
    <row r="2499" spans="1:35" ht="20.25">
      <c r="A2499" s="205"/>
      <c r="B2499" s="305" t="str">
        <f>IF(LEN(A2499)=0,"",INDEX('Smelter Look-up'!$A:$A,MATCH($A2499,'Smelter Look-up'!$E:$E,0)))</f>
        <v/>
      </c>
      <c r="C2499" s="152" t="str">
        <f>IF(LEN(A2499)=0,"",INDEX('Smelter Look-up'!$C:$C,MATCH($A2499,'Smelter Look-up'!$E:$E,0)))</f>
        <v/>
      </c>
      <c r="D2499" s="149"/>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208"/>
      <c r="L2499" s="208"/>
      <c r="M2499" s="208"/>
      <c r="N2499" s="208"/>
      <c r="O2499" s="208"/>
      <c r="P2499" s="371"/>
      <c r="Q2499" s="210"/>
      <c r="R2499" s="235" t="str">
        <f ca="1">IF(ISERROR($V2499),"",OFFSET('Smelter Look-up'!$C$4,$V2499-4,0)&amp;"")</f>
        <v/>
      </c>
      <c r="S2499" s="155" t="str">
        <f t="shared" ca="1" si="142"/>
        <v/>
      </c>
      <c r="T2499" s="155" t="str">
        <f ca="1">IF(B2499="","",IF(ISERROR(MATCH($J2499,SorP!$B$1:$B$6226,0)),"",INDIRECT("'SorP'!$A$"&amp;MATCH($S2499&amp;$J2499,SorP!C:C,0))))</f>
        <v/>
      </c>
      <c r="U2499" s="168"/>
      <c r="V2499" s="169" t="e">
        <f>IF(C2499="",NA(),MATCH($B2499&amp;$C2499,'Smelter Look-up'!$J:$J,0))</f>
        <v>#N/A</v>
      </c>
      <c r="W2499" s="170"/>
      <c r="X2499" s="170">
        <f t="shared" ca="1" si="141"/>
        <v>0</v>
      </c>
      <c r="Y2499" s="170"/>
      <c r="Z2499" s="170"/>
      <c r="AA2499" s="170"/>
      <c r="AB2499" s="314" t="str">
        <f t="shared" si="140"/>
        <v/>
      </c>
      <c r="AC2499" s="170"/>
      <c r="AD2499" s="170"/>
      <c r="AE2499" s="170"/>
      <c r="AF2499" s="170"/>
      <c r="AG2499" s="170"/>
      <c r="AH2499" s="170"/>
      <c r="AI2499" s="170"/>
    </row>
    <row r="2500" spans="1:35" ht="21" thickBot="1">
      <c r="A2500" s="211"/>
      <c r="B2500" s="306" t="str">
        <f>IF(LEN(A2500)=0,"",INDEX('Smelter Look-up'!$A:$A,MATCH($A2500,'Smelter Look-up'!$E:$E,0)))</f>
        <v/>
      </c>
      <c r="C2500" s="238" t="str">
        <f>IF(LEN(A2500)=0,"",INDEX('Smelter Look-up'!$C:$C,MATCH($A2500,'Smelter Look-up'!$E:$E,0)))</f>
        <v/>
      </c>
      <c r="D2500" s="212"/>
      <c r="E2500" s="212" t="str">
        <f ca="1">IF(ISERROR($V2500),"",OFFSET('Smelter Look-up'!$D$4,$V2500-4,0)&amp;"")</f>
        <v/>
      </c>
      <c r="F2500" s="212" t="str">
        <f ca="1">IF(ISERROR($V2500),"",OFFSET('Smelter Look-up'!$E$4,$V2500-4,0))</f>
        <v/>
      </c>
      <c r="G2500" s="212" t="str">
        <f ca="1">IF(C2500=$X$4,"Enter smelter details",IF(ISERROR($V2500),"",OFFSET('Smelter Look-up'!$F$4,$V2500-4,0)))</f>
        <v/>
      </c>
      <c r="H2500" s="213" t="str">
        <f ca="1">IF(ISERROR($V2500),"",OFFSET('Smelter Look-up'!$G$4,$V2500-4,0))</f>
        <v/>
      </c>
      <c r="I2500" s="214" t="str">
        <f ca="1">IF(ISERROR($V2500),"",OFFSET('Smelter Look-up'!$H$4,$V2500-4,0))</f>
        <v/>
      </c>
      <c r="J2500" s="214" t="str">
        <f ca="1">IF(ISERROR($V2500),"",OFFSET('Smelter Look-up'!$I$4,$V2500-4,0))</f>
        <v/>
      </c>
      <c r="K2500" s="215"/>
      <c r="L2500" s="215"/>
      <c r="M2500" s="215"/>
      <c r="N2500" s="215"/>
      <c r="O2500" s="215"/>
      <c r="P2500" s="216"/>
      <c r="Q2500" s="239"/>
      <c r="R2500" s="217" t="str">
        <f ca="1">IF(ISERROR($V2500),"",OFFSET('Smelter Look-up'!$C$4,$V2500-4,0)&amp;"")</f>
        <v/>
      </c>
      <c r="S2500" s="155" t="str">
        <f t="shared" ref="S2500" ca="1" si="143">IF(B2500="","",IF(ISERROR(MATCH($E2500,CL,0)),"Unknown",INDIRECT("'C'!$A$"&amp;MATCH($E2500,CL,0)+1)))</f>
        <v/>
      </c>
      <c r="T2500" s="155" t="str">
        <f ca="1">IF(B2500="","",IF(ISERROR(MATCH($J2500,SorP!$B$1:$B$6226,0)),"",INDIRECT("'SorP'!$A$"&amp;MATCH($S2500&amp;$J2500,SorP!C:C,0))))</f>
        <v/>
      </c>
      <c r="U2500" s="168"/>
      <c r="V2500" s="169" t="e">
        <f>IF(C2500="",NA(),MATCH($B2500&amp;$C2500,'Smelter Look-up'!$J:$J,0))</f>
        <v>#N/A</v>
      </c>
      <c r="W2500" s="170"/>
      <c r="X2500" s="170">
        <f t="shared" ca="1" si="141"/>
        <v>0</v>
      </c>
      <c r="Y2500" s="170"/>
      <c r="Z2500" s="170"/>
      <c r="AA2500" s="170"/>
      <c r="AB2500" s="314" t="str">
        <f t="shared" si="140"/>
        <v/>
      </c>
      <c r="AC2500" s="170"/>
      <c r="AD2500" s="170"/>
      <c r="AE2500" s="170"/>
      <c r="AF2500" s="170"/>
      <c r="AG2500" s="170"/>
      <c r="AH2500" s="170"/>
      <c r="AI2500" s="170"/>
    </row>
    <row r="2501" spans="1:35" ht="13.5"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48">
    <cfRule type="expression" priority="27">
      <formula>$A$5:$Q1991&lt;&gt;""</formula>
    </cfRule>
  </conditionalFormatting>
  <conditionalFormatting sqref="B5:B2500">
    <cfRule type="expression" dxfId="14" priority="3">
      <formula>IF($B5="",TRUE)</formula>
    </cfRule>
  </conditionalFormatting>
  <conditionalFormatting sqref="C5:C2500">
    <cfRule type="expression" dxfId="13" priority="12" stopIfTrue="1">
      <formula>IF(AND(B5&lt;&gt;"",C5=""),TRUE)</formula>
    </cfRule>
  </conditionalFormatting>
  <conditionalFormatting sqref="D5:D2500">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500">
    <cfRule type="expression" dxfId="10" priority="8" stopIfTrue="1">
      <formula>IF(AND(E5="",$C5=$X$4),TRUE)</formula>
    </cfRule>
  </conditionalFormatting>
  <conditionalFormatting sqref="G5:G2500">
    <cfRule type="expression" dxfId="9" priority="10"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fitToWidth="2" fitToHeight="100" orientation="landscape" r:id="rId2"/>
  <headerFooter>
    <oddHeader>&amp;C&amp;P ページ&amp;R&amp;"Calibri"&amp;14&amp;KFF0000 L2: Internal use only&amp;1#_x000D_</oddHeader>
  </headerFooter>
  <ignoredErrors>
    <ignoredError sqref="E2496"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1" t="str">
        <f ca="1">OFFSET(L!$C$1,MATCH("Checker"&amp;ADDRESS(ROW(),COLUMN(),4),L!$A:$A,0)-1,SL,,)</f>
        <v>To ensure all required fields have been populated before submitting to your customers review form for any line items highlighted in red</v>
      </c>
      <c r="B1" s="471"/>
      <c r="C1" s="471"/>
      <c r="D1" s="108" t="str">
        <f ca="1">OFFSET(L!$C$1,MATCH("Checker"&amp;ADDRESS(ROW(),COLUMN(),4),L!$A:$A,0)-1,SL,,)</f>
        <v>Required fields remaining to be completed</v>
      </c>
      <c r="E1" s="16" t="s">
        <v>18</v>
      </c>
    </row>
    <row r="2" spans="1:10" ht="15.75">
      <c r="A2" s="58" t="s">
        <v>47</v>
      </c>
      <c r="B2" s="59" t="str">
        <f>IF(F114=1,"Click here to return to Smelter List","")</f>
        <v>Click here to return to Smelter List</v>
      </c>
      <c r="C2" s="111" t="str">
        <f>IF(F112=1,"Click here to return to Product List","")</f>
        <v/>
      </c>
      <c r="D2" s="133" t="str">
        <f ca="1">IF(H125=0,"0",H125)</f>
        <v>0</v>
      </c>
    </row>
    <row r="3" spans="1:10" ht="15">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39">
      <c r="A4" s="135" t="str">
        <f ca="1">Declaration!B8</f>
        <v>Company Name (*):</v>
      </c>
      <c r="B4" s="356" t="str">
        <f>Declaration!D8</f>
        <v>E-Switch, Inc</v>
      </c>
      <c r="C4" s="136" t="str">
        <f t="shared" ref="C4:C11" ca="1" si="0">IF(H4=1,J4,I4)</f>
        <v>Complete</v>
      </c>
      <c r="D4" s="204" t="str">
        <f>IF(H4=1,"Click here to enter Company Name","")</f>
        <v/>
      </c>
      <c r="E4" s="16" t="s">
        <v>15</v>
      </c>
      <c r="F4" s="83">
        <v>1</v>
      </c>
      <c r="G4" s="62">
        <f t="shared" ref="G4:G11" si="1">IF(B4=0,1,0)</f>
        <v>0</v>
      </c>
      <c r="H4" s="63">
        <f t="shared" ref="H4:H17" si="2">F4*G4</f>
        <v>0</v>
      </c>
      <c r="I4" s="131" t="str">
        <f ca="1">OFFSET(L!$C$1,MATCH("Checker"&amp;"Comp",L!$A:$A,0)-1,SL,,)</f>
        <v>Complete</v>
      </c>
      <c r="J4" s="358" t="str">
        <f ca="1">OFFSET(L!$C$1,MATCH("Checker"&amp;ADDRESS(ROW(),COLUMN(),4),L!$A:$A,0)-1,SL,,)</f>
        <v>Provide your company name on the Declaration tab cell D8</v>
      </c>
    </row>
    <row r="5" spans="1:10" ht="39">
      <c r="A5" s="135" t="str">
        <f ca="1">Declaration!B9</f>
        <v>Declaration Scope or Class (*):</v>
      </c>
      <c r="B5" s="356" t="str">
        <f>Declaration!D9</f>
        <v>A. Company</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1.95" customHeight="1">
      <c r="A6" s="80" t="str">
        <f ca="1">Declaration!B10</f>
        <v>Description of Scope:</v>
      </c>
      <c r="B6" s="79" t="str">
        <f>Declaration!D10</f>
        <v>All products provided by E-Switch</v>
      </c>
      <c r="C6" s="79" t="str">
        <f t="shared" ca="1" si="0"/>
        <v>Complete</v>
      </c>
      <c r="D6" s="85" t="str">
        <f>IF(H6=1,"Click here to provide a Description of Scope","")</f>
        <v/>
      </c>
      <c r="E6" s="16" t="s">
        <v>15</v>
      </c>
      <c r="F6" s="84">
        <f>IF(OR(B5=Declaration!P9,B5=Declaration!Q9,B5=0),0,1)</f>
        <v>0</v>
      </c>
      <c r="G6" s="62">
        <f t="shared" si="1"/>
        <v>0</v>
      </c>
      <c r="H6" s="63">
        <f t="shared" si="2"/>
        <v>0</v>
      </c>
      <c r="I6" s="131" t="str">
        <f ca="1">OFFSET(L!$C$1,MATCH("Checker"&amp;"Comp",L!$A:$A,0)-1,SL,,)</f>
        <v>Complete</v>
      </c>
      <c r="J6" s="15" t="str">
        <f ca="1">OFFSET(L!$C$1,MATCH("Checker"&amp;ADDRESS(ROW(),COLUMN(),4),L!$A:$A,0)-1,SL,,)</f>
        <v>Provide description of scope on Declaration tab cell D10</v>
      </c>
    </row>
    <row r="7" spans="1:10" ht="21.95" customHeight="1">
      <c r="A7" s="80" t="str">
        <f ca="1">Declaration!B12</f>
        <v>Select Minerals/Metals in Scope (*):</v>
      </c>
      <c r="B7" s="82"/>
      <c r="C7" s="79" t="str">
        <f t="shared" ca="1" si="0"/>
        <v>Complete</v>
      </c>
      <c r="D7" s="317" t="str">
        <f>IF(H7=1,"Click here to enter Minerals/Metals in Scope","")</f>
        <v/>
      </c>
      <c r="E7" s="16"/>
      <c r="F7" s="83">
        <v>1</v>
      </c>
      <c r="G7" s="308">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1.95" customHeight="1">
      <c r="A8" s="80">
        <f>Declaration!B14</f>
        <v>0</v>
      </c>
      <c r="B8" s="79"/>
      <c r="C8" s="79"/>
      <c r="D8" s="85"/>
      <c r="E8" s="16"/>
      <c r="F8" s="83"/>
      <c r="G8" s="62"/>
      <c r="H8" s="63"/>
      <c r="I8" s="131"/>
    </row>
    <row r="9" spans="1:10" ht="39">
      <c r="A9" s="135" t="str">
        <f ca="1">Declaration!B19</f>
        <v>Contact Name (*):</v>
      </c>
      <c r="B9" s="356" t="str">
        <f>Declaration!D19</f>
        <v>Gregg Christiansen</v>
      </c>
      <c r="C9" s="136" t="str">
        <f t="shared" ca="1" si="0"/>
        <v>Complete</v>
      </c>
      <c r="D9" s="317"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39">
      <c r="A10" s="135" t="str">
        <f ca="1">Declaration!B20</f>
        <v>Email – Contact (*):</v>
      </c>
      <c r="B10" s="357" t="str">
        <f>Declaration!D20</f>
        <v>gchristiansen@e-switch.com</v>
      </c>
      <c r="C10" s="136" t="str">
        <f t="shared" ca="1" si="0"/>
        <v>Complete</v>
      </c>
      <c r="D10" s="316"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39">
      <c r="A11" s="135" t="str">
        <f ca="1">Declaration!B21</f>
        <v>Phone – Contact (*):</v>
      </c>
      <c r="B11" s="356" t="str">
        <f>Declaration!D21</f>
        <v>1-763-504-3862</v>
      </c>
      <c r="C11" s="136" t="str">
        <f t="shared" ca="1" si="0"/>
        <v>Complete</v>
      </c>
      <c r="D11" s="316"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39">
      <c r="A12" s="135" t="str">
        <f ca="1">Declaration!B22</f>
        <v>Authorizer (*):</v>
      </c>
      <c r="B12" s="356" t="str">
        <f>Declaration!D22</f>
        <v>Gregg Christiansen</v>
      </c>
      <c r="C12" s="136" t="str">
        <f t="shared" ref="C12:C72" ca="1" si="3">IF(H12=1,J12,I12)</f>
        <v>Complete</v>
      </c>
      <c r="D12" s="316"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6.25">
      <c r="A13" s="80" t="str">
        <f ca="1">Declaration!B24</f>
        <v>Email - Authorizer (*):</v>
      </c>
      <c r="B13" s="81" t="str">
        <f>Declaration!D24</f>
        <v>gchristiansen@e-switch.com</v>
      </c>
      <c r="C13" s="79" t="str">
        <f t="shared" ca="1" si="3"/>
        <v>Complete</v>
      </c>
      <c r="D13" s="316" t="str">
        <f>IF(H13=1,"Click here to enter Representative's email","")</f>
        <v/>
      </c>
      <c r="E13" s="16" t="s">
        <v>18916</v>
      </c>
      <c r="F13" s="83">
        <v>1</v>
      </c>
      <c r="G13" s="62">
        <f>IF(ISNUMBER(SEARCH("@",B13)),0,1)</f>
        <v>0</v>
      </c>
      <c r="H13" s="63">
        <f t="shared" si="2"/>
        <v>0</v>
      </c>
      <c r="I13" s="131" t="str">
        <f ca="1">OFFSET(L!$C$1,MATCH("Checker"&amp;"Comp",L!$A:$A,0)-1,SL,,)</f>
        <v>Complete</v>
      </c>
      <c r="J13" s="359" t="str">
        <f ca="1">OFFSET(L!$C$1,MATCH("Checker"&amp;ADDRESS(ROW(),COLUMN(),4),L!$A:$A,0)-1,SL,,)</f>
        <v>Provide an email for authorized company representative on Declaration tab cell D24</v>
      </c>
    </row>
    <row r="14" spans="1:10" ht="21.95" customHeight="1">
      <c r="A14" s="80"/>
      <c r="B14" s="79"/>
      <c r="C14" s="79"/>
      <c r="D14" s="85"/>
      <c r="E14" s="16" t="s">
        <v>15</v>
      </c>
      <c r="F14" s="83"/>
      <c r="G14" s="62"/>
      <c r="H14" s="63">
        <f>F14*G14</f>
        <v>0</v>
      </c>
      <c r="I14" s="131"/>
    </row>
    <row r="15" spans="1:10" ht="39">
      <c r="A15" s="80" t="str">
        <f ca="1">Declaration!B26</f>
        <v>Effective Date (*):</v>
      </c>
      <c r="B15" s="81">
        <f>Declaration!D26</f>
        <v>46044</v>
      </c>
      <c r="C15" s="79" t="str">
        <f t="shared" ca="1" si="3"/>
        <v>Complete</v>
      </c>
      <c r="D15" s="316"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4.9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4.95" customHeight="1">
      <c r="A17" s="80" t="str">
        <f>Declaration!B30</f>
        <v>Cobalt(*)</v>
      </c>
      <c r="B17" s="79" t="str">
        <f>Declaration!D30</f>
        <v>Yes</v>
      </c>
      <c r="C17" s="79" t="str">
        <f t="shared" ca="1" si="3"/>
        <v>Complete</v>
      </c>
      <c r="D17" s="316" t="str">
        <f>IF(H17=1,"Click here to answer question 1 for specified mineral","")</f>
        <v/>
      </c>
      <c r="E17" s="16" t="s">
        <v>18</v>
      </c>
      <c r="F17" s="323">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4.95" customHeight="1">
      <c r="A18" s="80" t="str">
        <f>Declaration!B31</f>
        <v>Copper(*)</v>
      </c>
      <c r="B18" s="79" t="str">
        <f>Declaration!D31</f>
        <v>Yes</v>
      </c>
      <c r="C18" s="79" t="str">
        <f t="shared" ca="1" si="3"/>
        <v>Complete</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4.95" customHeight="1">
      <c r="A19" s="80" t="str">
        <f>Declaration!B32</f>
        <v>Graphite(*)</v>
      </c>
      <c r="B19" s="79" t="str">
        <f>Declaration!D32</f>
        <v>No</v>
      </c>
      <c r="C19" s="79" t="str">
        <f t="shared" ca="1" si="3"/>
        <v>Complete</v>
      </c>
      <c r="D19" s="316" t="str">
        <f t="shared" ref="D19:D22" si="8">IF(H19=1,"Click here to answer question 1 for specified mineral","")</f>
        <v/>
      </c>
      <c r="E19" s="16" t="s">
        <v>15</v>
      </c>
      <c r="F19" s="323">
        <f t="shared" si="5"/>
        <v>1</v>
      </c>
      <c r="G19" s="62">
        <f t="shared" si="6"/>
        <v>0</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4.95" customHeight="1">
      <c r="A20" s="80" t="str">
        <f>Declaration!B33</f>
        <v>Lithium(*)</v>
      </c>
      <c r="B20" s="79" t="str">
        <f>Declaration!D33</f>
        <v>No</v>
      </c>
      <c r="C20" s="79" t="str">
        <f t="shared" ca="1" si="3"/>
        <v>Complete</v>
      </c>
      <c r="D20" s="316" t="str">
        <f t="shared" si="8"/>
        <v/>
      </c>
      <c r="E20" s="16" t="s">
        <v>15</v>
      </c>
      <c r="F20" s="323">
        <f t="shared" si="5"/>
        <v>1</v>
      </c>
      <c r="G20" s="62">
        <f t="shared" si="6"/>
        <v>0</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4.95" customHeight="1">
      <c r="A21" s="80" t="str">
        <f>Declaration!B34</f>
        <v>Mica(*)</v>
      </c>
      <c r="B21" s="79" t="str">
        <f>Declaration!D34</f>
        <v>No</v>
      </c>
      <c r="C21" s="79" t="str">
        <f t="shared" ca="1" si="3"/>
        <v>Complete</v>
      </c>
      <c r="D21" s="316" t="str">
        <f t="shared" si="8"/>
        <v/>
      </c>
      <c r="E21" s="16"/>
      <c r="F21" s="323">
        <f t="shared" si="5"/>
        <v>1</v>
      </c>
      <c r="G21" s="62">
        <f t="shared" si="6"/>
        <v>0</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4.95" customHeight="1">
      <c r="A22" s="80" t="str">
        <f>Declaration!B35</f>
        <v>Nickel(*)</v>
      </c>
      <c r="B22" s="79" t="str">
        <f>Declaration!D35</f>
        <v>Yes</v>
      </c>
      <c r="C22" s="79" t="str">
        <f t="shared" ca="1" si="3"/>
        <v>Complete</v>
      </c>
      <c r="D22" s="316" t="str">
        <f t="shared" si="8"/>
        <v/>
      </c>
      <c r="E22" s="16"/>
      <c r="F22" s="323">
        <f t="shared" si="5"/>
        <v>1</v>
      </c>
      <c r="G22" s="62">
        <f t="shared" si="6"/>
        <v>0</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1.95" hidden="1" customHeight="1">
      <c r="A23" s="80" t="str">
        <f>Declaration!B36</f>
        <v/>
      </c>
      <c r="B23" s="79">
        <f>Declaration!D36</f>
        <v>0</v>
      </c>
      <c r="C23" s="79">
        <f t="shared" si="3"/>
        <v>0</v>
      </c>
      <c r="D23" s="85"/>
      <c r="E23" s="16"/>
      <c r="F23" s="323"/>
      <c r="G23" s="62"/>
      <c r="H23" s="63"/>
      <c r="I23" s="131"/>
      <c r="J23" s="132"/>
    </row>
    <row r="24" spans="1:10" ht="21.95" hidden="1" customHeight="1">
      <c r="A24" s="80" t="str">
        <f>Declaration!B37</f>
        <v/>
      </c>
      <c r="B24" s="79">
        <f>Declaration!D37</f>
        <v>0</v>
      </c>
      <c r="C24" s="79">
        <f t="shared" si="3"/>
        <v>0</v>
      </c>
      <c r="D24" s="85"/>
      <c r="E24" s="16"/>
      <c r="F24" s="323"/>
      <c r="G24" s="62"/>
      <c r="H24" s="63"/>
      <c r="I24" s="131"/>
      <c r="J24" s="132"/>
    </row>
    <row r="25" spans="1:10" ht="21.95" hidden="1" customHeight="1">
      <c r="A25" s="80" t="str">
        <f>Declaration!B38</f>
        <v/>
      </c>
      <c r="B25" s="79">
        <f>Declaration!D38</f>
        <v>0</v>
      </c>
      <c r="C25" s="79">
        <f t="shared" si="3"/>
        <v>0</v>
      </c>
      <c r="D25" s="85"/>
      <c r="E25" s="16"/>
      <c r="F25" s="323"/>
      <c r="G25" s="62"/>
      <c r="H25" s="63"/>
      <c r="I25" s="131"/>
      <c r="J25" s="132"/>
    </row>
    <row r="26" spans="1:10" ht="21.95" hidden="1" customHeight="1">
      <c r="A26" s="80" t="str">
        <f>Declaration!B39</f>
        <v/>
      </c>
      <c r="B26" s="79">
        <f>Declaration!D39</f>
        <v>0</v>
      </c>
      <c r="C26" s="79">
        <f t="shared" si="3"/>
        <v>0</v>
      </c>
      <c r="D26" s="85"/>
      <c r="E26" s="16"/>
      <c r="F26" s="323"/>
      <c r="G26" s="62"/>
      <c r="H26" s="63"/>
      <c r="I26" s="131"/>
      <c r="J26" s="132"/>
    </row>
    <row r="27" spans="1:10" ht="24.95" customHeight="1">
      <c r="A27" s="79" t="str">
        <f ca="1">Declaration!B41</f>
        <v>2) Does any of the specified mineral/metal remain in the product(s)? (*)</v>
      </c>
      <c r="B27" s="82"/>
      <c r="C27" s="82"/>
      <c r="D27" s="86"/>
      <c r="E27" s="16" t="s">
        <v>15</v>
      </c>
      <c r="F27" s="83"/>
      <c r="J27" s="132"/>
    </row>
    <row r="28" spans="1:10" ht="39">
      <c r="A28" s="80" t="str">
        <f>Declaration!B42</f>
        <v>Cobalt(*)</v>
      </c>
      <c r="B28" s="79" t="str">
        <f>Declaration!D42</f>
        <v>Yes</v>
      </c>
      <c r="C28" s="136" t="str">
        <f t="shared" ref="C28:C37" ca="1" si="9">IF(H28=1,J28,I28)</f>
        <v>Complete</v>
      </c>
      <c r="D28" s="316" t="str">
        <f>IF(H28=1,"Click here to answer question 2 for specified mineral","")</f>
        <v/>
      </c>
      <c r="E28" s="16" t="s">
        <v>15</v>
      </c>
      <c r="F28" s="84">
        <f>IF(OR(A17="",B17="No",B17="Unknown",B17="Not declaring"),0,1)</f>
        <v>1</v>
      </c>
      <c r="G28" s="62">
        <f>IF(B28=0,1,0)</f>
        <v>0</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80" t="str">
        <f>Declaration!B43</f>
        <v>Copper(*)</v>
      </c>
      <c r="B29" s="79" t="str">
        <f>Declaration!D43</f>
        <v>Yes</v>
      </c>
      <c r="C29" s="136" t="str">
        <f t="shared" ca="1" si="9"/>
        <v>Complete</v>
      </c>
      <c r="D29" s="316" t="str">
        <f t="shared" ref="D29:D33" si="10">IF(H29=1,"Click here to answer question 2 for specified mineral","")</f>
        <v/>
      </c>
      <c r="E29" s="16" t="s">
        <v>15</v>
      </c>
      <c r="F29" s="84">
        <f t="shared" ref="F29:F33" si="11">IF(OR(A18="",B18="No",B18="Unknown",B18="Not declaring"),0,1)</f>
        <v>1</v>
      </c>
      <c r="G29" s="62">
        <f t="shared" ref="G29:G33" si="12">IF(B29=0,1,0)</f>
        <v>0</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80" t="str">
        <f>Declaration!B44</f>
        <v>Graphite</v>
      </c>
      <c r="B30" s="79">
        <f>Declaration!D44</f>
        <v>0</v>
      </c>
      <c r="C30" s="136" t="str">
        <f t="shared" ca="1" si="9"/>
        <v>Complete</v>
      </c>
      <c r="D30" s="316" t="str">
        <f t="shared" si="10"/>
        <v/>
      </c>
      <c r="E30" s="16"/>
      <c r="F30" s="84">
        <f t="shared" si="11"/>
        <v>0</v>
      </c>
      <c r="G30" s="62">
        <f t="shared" si="12"/>
        <v>1</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80" t="str">
        <f>Declaration!B45</f>
        <v>Lithium</v>
      </c>
      <c r="B31" s="79">
        <f>Declaration!D45</f>
        <v>0</v>
      </c>
      <c r="C31" s="136" t="str">
        <f t="shared" ca="1" si="9"/>
        <v>Complete</v>
      </c>
      <c r="D31" s="316" t="str">
        <f t="shared" si="10"/>
        <v/>
      </c>
      <c r="E31" s="16"/>
      <c r="F31" s="84">
        <f t="shared" si="11"/>
        <v>0</v>
      </c>
      <c r="G31" s="62">
        <f t="shared" si="12"/>
        <v>1</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80" t="str">
        <f>Declaration!B46</f>
        <v>Mica</v>
      </c>
      <c r="B32" s="79">
        <f>Declaration!D46</f>
        <v>0</v>
      </c>
      <c r="C32" s="136" t="str">
        <f t="shared" ca="1" si="9"/>
        <v>Complete</v>
      </c>
      <c r="D32" s="316" t="str">
        <f t="shared" si="10"/>
        <v/>
      </c>
      <c r="E32" s="16"/>
      <c r="F32" s="84">
        <f t="shared" si="11"/>
        <v>0</v>
      </c>
      <c r="G32" s="62">
        <f t="shared" si="12"/>
        <v>1</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80" t="str">
        <f>Declaration!B47</f>
        <v>Nickel(*)</v>
      </c>
      <c r="B33" s="79" t="str">
        <f>Declaration!D47</f>
        <v>Yes</v>
      </c>
      <c r="C33" s="136" t="str">
        <f t="shared" ca="1" si="9"/>
        <v>Complete</v>
      </c>
      <c r="D33" s="316" t="str">
        <f t="shared" si="10"/>
        <v/>
      </c>
      <c r="E33" s="16"/>
      <c r="F33" s="84">
        <f t="shared" si="11"/>
        <v>1</v>
      </c>
      <c r="G33" s="62">
        <f t="shared" si="12"/>
        <v>0</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80" t="str">
        <f>Declaration!B48</f>
        <v/>
      </c>
      <c r="B34" s="79">
        <f>Declaration!D48</f>
        <v>0</v>
      </c>
      <c r="C34" s="136">
        <f t="shared" si="9"/>
        <v>0</v>
      </c>
      <c r="D34" s="229"/>
      <c r="E34" s="16"/>
      <c r="F34" s="84"/>
      <c r="G34" s="62"/>
      <c r="H34" s="63"/>
      <c r="I34" s="131"/>
    </row>
    <row r="35" spans="1:10" ht="21.95" hidden="1" customHeight="1">
      <c r="A35" s="80" t="str">
        <f>Declaration!B49</f>
        <v/>
      </c>
      <c r="B35" s="79">
        <f>Declaration!D49</f>
        <v>0</v>
      </c>
      <c r="C35" s="136">
        <f t="shared" si="9"/>
        <v>0</v>
      </c>
      <c r="D35" s="229"/>
      <c r="E35" s="16"/>
      <c r="F35" s="84"/>
      <c r="G35" s="62"/>
      <c r="H35" s="63"/>
      <c r="I35" s="131"/>
    </row>
    <row r="36" spans="1:10" ht="21.95" hidden="1" customHeight="1">
      <c r="A36" s="80" t="str">
        <f>Declaration!B50</f>
        <v/>
      </c>
      <c r="B36" s="79">
        <f>Declaration!D50</f>
        <v>0</v>
      </c>
      <c r="C36" s="136">
        <f t="shared" si="9"/>
        <v>0</v>
      </c>
      <c r="D36" s="229"/>
      <c r="E36" s="16"/>
      <c r="F36" s="84"/>
      <c r="G36" s="62"/>
      <c r="H36" s="63"/>
      <c r="I36" s="131"/>
    </row>
    <row r="37" spans="1:10" ht="21.95" hidden="1" customHeight="1">
      <c r="A37" s="80" t="str">
        <f>Declaration!B51</f>
        <v/>
      </c>
      <c r="B37" s="79">
        <f>Declaration!D51</f>
        <v>0</v>
      </c>
      <c r="C37" s="136">
        <f t="shared" si="9"/>
        <v>0</v>
      </c>
      <c r="D37" s="229"/>
      <c r="E37" s="16"/>
      <c r="F37" s="84"/>
      <c r="G37" s="62"/>
      <c r="H37" s="63"/>
      <c r="I37" s="131"/>
    </row>
    <row r="38" spans="1:10" ht="24.95"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39">
      <c r="A39" s="80" t="str">
        <f>Declaration!B54</f>
        <v>Cobalt(*)</v>
      </c>
      <c r="B39" s="79" t="str">
        <f>Declaration!D54</f>
        <v>No</v>
      </c>
      <c r="C39" s="136" t="str">
        <f t="shared" ca="1" si="3"/>
        <v>Complete</v>
      </c>
      <c r="D39" s="318" t="str">
        <f>IF(H39=1,"Click here to answer question 3 for Specified mineral","")</f>
        <v/>
      </c>
      <c r="E39" s="16" t="s">
        <v>15</v>
      </c>
      <c r="F39" s="84">
        <f>IF(OR(A17="",B17="No",B17="Unknown",B17="Not declaring",B28="No",B28="Unknown"),0,1)</f>
        <v>1</v>
      </c>
      <c r="G39" s="62">
        <f t="shared" ref="G39:G111" si="14">IF(B39=0,1,0)</f>
        <v>0</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80" t="str">
        <f>Declaration!B55</f>
        <v>Copper(*)</v>
      </c>
      <c r="B40" s="79" t="str">
        <f>Declaration!D55</f>
        <v>No</v>
      </c>
      <c r="C40" s="136" t="str">
        <f t="shared" ca="1" si="3"/>
        <v>Complete</v>
      </c>
      <c r="D40" s="318" t="str">
        <f t="shared" ref="D40:D44" si="16">IF(H40=1,"Click here to answer question 3 for Specified mineral","")</f>
        <v/>
      </c>
      <c r="E40" s="16" t="s">
        <v>15</v>
      </c>
      <c r="F40" s="84">
        <f t="shared" ref="F40:F44" si="17">IF(OR(A18="",B18="No",B18="Unknown",B18="Not declaring",B29="No",B29="Unknown"),0,1)</f>
        <v>1</v>
      </c>
      <c r="G40" s="62">
        <f t="shared" ref="G40:G44" si="18">IF(B40=0,1,0)</f>
        <v>0</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80" t="str">
        <f>Declaration!B56</f>
        <v>Graphite</v>
      </c>
      <c r="B41" s="79">
        <f>Declaration!D56</f>
        <v>0</v>
      </c>
      <c r="C41" s="136" t="str">
        <f t="shared" ca="1" si="3"/>
        <v>Complete</v>
      </c>
      <c r="D41" s="318" t="str">
        <f t="shared" si="16"/>
        <v/>
      </c>
      <c r="E41" s="16"/>
      <c r="F41" s="84">
        <f t="shared" si="17"/>
        <v>0</v>
      </c>
      <c r="G41" s="62">
        <f t="shared" si="18"/>
        <v>1</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80" t="str">
        <f>Declaration!B57</f>
        <v>Lithium</v>
      </c>
      <c r="B42" s="79">
        <f>Declaration!D57</f>
        <v>0</v>
      </c>
      <c r="C42" s="136" t="str">
        <f t="shared" ca="1" si="3"/>
        <v>Complete</v>
      </c>
      <c r="D42" s="318" t="str">
        <f t="shared" si="16"/>
        <v/>
      </c>
      <c r="E42" s="16"/>
      <c r="F42" s="84">
        <f t="shared" si="17"/>
        <v>0</v>
      </c>
      <c r="G42" s="62">
        <f t="shared" si="18"/>
        <v>1</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80" t="str">
        <f>Declaration!B58</f>
        <v>Mica</v>
      </c>
      <c r="B43" s="79">
        <f>Declaration!D58</f>
        <v>0</v>
      </c>
      <c r="C43" s="136" t="str">
        <f t="shared" ca="1" si="3"/>
        <v>Complete</v>
      </c>
      <c r="D43" s="318" t="str">
        <f t="shared" si="16"/>
        <v/>
      </c>
      <c r="E43" s="16"/>
      <c r="F43" s="84">
        <f t="shared" si="17"/>
        <v>0</v>
      </c>
      <c r="G43" s="62">
        <f t="shared" si="18"/>
        <v>1</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80" t="str">
        <f>Declaration!B59</f>
        <v>Nickel(*)</v>
      </c>
      <c r="B44" s="79" t="str">
        <f>Declaration!D59</f>
        <v>No</v>
      </c>
      <c r="C44" s="136" t="str">
        <f t="shared" ca="1" si="3"/>
        <v>Complete</v>
      </c>
      <c r="D44" s="318" t="str">
        <f t="shared" si="16"/>
        <v/>
      </c>
      <c r="E44" s="16"/>
      <c r="F44" s="84">
        <f t="shared" si="17"/>
        <v>1</v>
      </c>
      <c r="G44" s="62">
        <f t="shared" si="18"/>
        <v>0</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80" t="str">
        <f>Declaration!B60</f>
        <v/>
      </c>
      <c r="B45" s="79">
        <f>Declaration!D60</f>
        <v>0</v>
      </c>
      <c r="C45" s="136">
        <f t="shared" si="3"/>
        <v>0</v>
      </c>
      <c r="D45" s="229"/>
      <c r="E45" s="16"/>
      <c r="F45" s="84"/>
      <c r="G45" s="62"/>
      <c r="H45" s="63"/>
      <c r="I45" s="131"/>
    </row>
    <row r="46" spans="1:10" ht="21.95" hidden="1" customHeight="1">
      <c r="A46" s="80" t="str">
        <f>Declaration!B61</f>
        <v/>
      </c>
      <c r="B46" s="79">
        <f>Declaration!D61</f>
        <v>0</v>
      </c>
      <c r="C46" s="136">
        <f t="shared" si="3"/>
        <v>0</v>
      </c>
      <c r="D46" s="229"/>
      <c r="E46" s="16"/>
      <c r="F46" s="84"/>
      <c r="G46" s="62"/>
      <c r="H46" s="63"/>
      <c r="I46" s="131"/>
    </row>
    <row r="47" spans="1:10" ht="21.95" hidden="1" customHeight="1">
      <c r="A47" s="80" t="str">
        <f>Declaration!B62</f>
        <v/>
      </c>
      <c r="B47" s="79">
        <f>Declaration!D62</f>
        <v>0</v>
      </c>
      <c r="C47" s="136">
        <f t="shared" si="3"/>
        <v>0</v>
      </c>
      <c r="D47" s="229"/>
      <c r="E47" s="16"/>
      <c r="F47" s="84"/>
      <c r="G47" s="62"/>
      <c r="H47" s="63"/>
      <c r="I47" s="131"/>
    </row>
    <row r="48" spans="1:10" ht="21.95" hidden="1" customHeight="1">
      <c r="A48" s="80" t="str">
        <f>Declaration!B63</f>
        <v/>
      </c>
      <c r="B48" s="79">
        <f>Declaration!D63</f>
        <v>0</v>
      </c>
      <c r="C48" s="136">
        <f t="shared" si="3"/>
        <v>0</v>
      </c>
      <c r="D48" s="87"/>
      <c r="E48" s="16" t="s">
        <v>15</v>
      </c>
      <c r="F48" s="84"/>
      <c r="G48" s="62"/>
      <c r="H48" s="63"/>
      <c r="I48" s="131"/>
    </row>
    <row r="49" spans="1:10" ht="24.9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Cobalt(*)</v>
      </c>
      <c r="B50" s="79" t="str">
        <f>Declaration!D66</f>
        <v>No</v>
      </c>
      <c r="C50" s="136" t="str">
        <f ca="1">IF(H50=1,J50,I50)</f>
        <v>Complete</v>
      </c>
      <c r="D50" s="318" t="str">
        <f>IF(H50=1,"Click here to answer question 4 for specified mineral","")</f>
        <v/>
      </c>
      <c r="E50" s="16" t="s">
        <v>15</v>
      </c>
      <c r="F50" s="84">
        <f>F39</f>
        <v>1</v>
      </c>
      <c r="G50" s="62">
        <f>IF(B50=0,1,0)</f>
        <v>0</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Copper(*)</v>
      </c>
      <c r="B51" s="79" t="str">
        <f>Declaration!D67</f>
        <v>No</v>
      </c>
      <c r="C51" s="136" t="str">
        <f t="shared" ref="C51:C59" ca="1" si="20">IF(H51=1,J51,I51)</f>
        <v>Complete</v>
      </c>
      <c r="D51" s="318" t="str">
        <f t="shared" ref="D51:D55" si="21">IF(H51=1,"Click here to answer question 4 for specified mineral","")</f>
        <v/>
      </c>
      <c r="E51" s="16"/>
      <c r="F51" s="84">
        <f t="shared" ref="F51:F55" si="22">F40</f>
        <v>1</v>
      </c>
      <c r="G51" s="62">
        <f t="shared" ref="G51:G55" si="23">IF(B51=0,1,0)</f>
        <v>0</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Graphite</v>
      </c>
      <c r="B52" s="79">
        <f>Declaration!D68</f>
        <v>0</v>
      </c>
      <c r="C52" s="136" t="str">
        <f t="shared" ca="1" si="20"/>
        <v>Complete</v>
      </c>
      <c r="D52" s="318" t="str">
        <f t="shared" si="21"/>
        <v/>
      </c>
      <c r="E52" s="16"/>
      <c r="F52" s="84">
        <f t="shared" si="22"/>
        <v>0</v>
      </c>
      <c r="G52" s="62">
        <f t="shared" si="23"/>
        <v>1</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Lithium</v>
      </c>
      <c r="B53" s="79">
        <f>Declaration!D69</f>
        <v>0</v>
      </c>
      <c r="C53" s="136" t="str">
        <f t="shared" ca="1" si="20"/>
        <v>Complete</v>
      </c>
      <c r="D53" s="318" t="str">
        <f t="shared" si="21"/>
        <v/>
      </c>
      <c r="E53" s="16"/>
      <c r="F53" s="84">
        <f t="shared" si="22"/>
        <v>0</v>
      </c>
      <c r="G53" s="62">
        <f t="shared" si="23"/>
        <v>1</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Mica</v>
      </c>
      <c r="B54" s="79">
        <f>Declaration!D70</f>
        <v>0</v>
      </c>
      <c r="C54" s="136" t="str">
        <f t="shared" ca="1" si="20"/>
        <v>Complete</v>
      </c>
      <c r="D54" s="318" t="str">
        <f t="shared" si="21"/>
        <v/>
      </c>
      <c r="E54" s="16"/>
      <c r="F54" s="84">
        <f t="shared" si="22"/>
        <v>0</v>
      </c>
      <c r="G54" s="62">
        <f t="shared" si="23"/>
        <v>1</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Nickel(*)</v>
      </c>
      <c r="B55" s="79" t="str">
        <f>Declaration!D71</f>
        <v>No</v>
      </c>
      <c r="C55" s="136" t="str">
        <f t="shared" ca="1" si="20"/>
        <v>Complete</v>
      </c>
      <c r="D55" s="318" t="str">
        <f t="shared" si="21"/>
        <v/>
      </c>
      <c r="E55" s="16"/>
      <c r="F55" s="84">
        <f t="shared" si="22"/>
        <v>1</v>
      </c>
      <c r="G55" s="62">
        <f t="shared" si="23"/>
        <v>0</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80" t="str">
        <f>Declaration!B72</f>
        <v/>
      </c>
      <c r="B56" s="79">
        <f>Declaration!D72</f>
        <v>0</v>
      </c>
      <c r="C56" s="136">
        <f t="shared" si="20"/>
        <v>0</v>
      </c>
      <c r="D56" s="193"/>
      <c r="E56" s="16"/>
      <c r="F56" s="84"/>
      <c r="G56" s="62"/>
      <c r="H56" s="63"/>
      <c r="I56" s="131"/>
      <c r="J56" s="132"/>
    </row>
    <row r="57" spans="1:10" ht="21.95" hidden="1" customHeight="1">
      <c r="A57" s="80" t="str">
        <f>Declaration!B73</f>
        <v/>
      </c>
      <c r="B57" s="79">
        <f>Declaration!D73</f>
        <v>0</v>
      </c>
      <c r="C57" s="136">
        <f t="shared" si="20"/>
        <v>0</v>
      </c>
      <c r="D57" s="87"/>
      <c r="E57" s="16" t="s">
        <v>15</v>
      </c>
      <c r="F57" s="84"/>
      <c r="G57" s="62"/>
      <c r="H57" s="63"/>
      <c r="I57" s="131"/>
      <c r="J57" s="132"/>
    </row>
    <row r="58" spans="1:10" ht="21.95" hidden="1" customHeight="1">
      <c r="A58" s="80" t="str">
        <f>Declaration!B74</f>
        <v/>
      </c>
      <c r="B58" s="79">
        <f>Declaration!D74</f>
        <v>0</v>
      </c>
      <c r="C58" s="136">
        <f t="shared" si="20"/>
        <v>0</v>
      </c>
      <c r="D58" s="87"/>
      <c r="E58" s="16" t="s">
        <v>15</v>
      </c>
      <c r="F58" s="84"/>
      <c r="G58" s="62"/>
      <c r="H58" s="63"/>
      <c r="I58" s="131"/>
      <c r="J58" s="132"/>
    </row>
    <row r="59" spans="1:10" ht="21.95" hidden="1" customHeight="1">
      <c r="A59" s="80" t="str">
        <f>Declaration!B75</f>
        <v/>
      </c>
      <c r="B59" s="79">
        <f>Declaration!D75</f>
        <v>0</v>
      </c>
      <c r="C59" s="136">
        <f t="shared" si="20"/>
        <v>0</v>
      </c>
      <c r="D59" s="87"/>
      <c r="E59" s="16" t="s">
        <v>15</v>
      </c>
      <c r="F59" s="84"/>
      <c r="G59" s="62"/>
      <c r="H59" s="63"/>
      <c r="I59" s="131"/>
      <c r="J59" s="132"/>
    </row>
    <row r="60" spans="1:10" ht="24.95" customHeight="1">
      <c r="A60" s="79" t="str">
        <f ca="1">Declaration!B77</f>
        <v>5) What percentage of relevant suppliers have provided a response to your supply chain survey?(*)</v>
      </c>
      <c r="B60" s="82"/>
      <c r="C60" s="82"/>
      <c r="D60" s="86"/>
      <c r="E60" s="16" t="s">
        <v>15</v>
      </c>
      <c r="F60" s="83"/>
    </row>
    <row r="61" spans="1:10" ht="26.25">
      <c r="A61" s="80" t="str">
        <f>Declaration!B78</f>
        <v>Cobalt(*)</v>
      </c>
      <c r="B61" s="79" t="str">
        <f>Declaration!D78</f>
        <v>100%</v>
      </c>
      <c r="C61" s="136" t="str">
        <f t="shared" ca="1" si="3"/>
        <v>Complete</v>
      </c>
      <c r="D61" s="319" t="str">
        <f>IF(H61=1,"Click here to answer question 5 for specified mineral","")</f>
        <v/>
      </c>
      <c r="E61" s="16" t="s">
        <v>18</v>
      </c>
      <c r="F61" s="84">
        <f>F50</f>
        <v>1</v>
      </c>
      <c r="G61" s="62">
        <f t="shared" si="14"/>
        <v>0</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6.25">
      <c r="A62" s="80" t="str">
        <f>Declaration!B79</f>
        <v>Copper(*)</v>
      </c>
      <c r="B62" s="79" t="str">
        <f>Declaration!D79</f>
        <v>100%</v>
      </c>
      <c r="C62" s="136" t="str">
        <f t="shared" ca="1" si="3"/>
        <v>Complete</v>
      </c>
      <c r="D62" s="319" t="str">
        <f t="shared" ref="D62:D66" si="25">IF(H62=1,"Click here to answer question 5 for specified mineral","")</f>
        <v/>
      </c>
      <c r="E62" s="16" t="s">
        <v>18</v>
      </c>
      <c r="F62" s="84">
        <f t="shared" ref="F62:F66" si="26">F51</f>
        <v>1</v>
      </c>
      <c r="G62" s="62">
        <f t="shared" ref="G62:G66" si="27">IF(B62=0,1,0)</f>
        <v>0</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5">
      <c r="A63" s="80" t="str">
        <f>Declaration!B80</f>
        <v>Graphite</v>
      </c>
      <c r="B63" s="79">
        <f>Declaration!D80</f>
        <v>0</v>
      </c>
      <c r="C63" s="136" t="str">
        <f t="shared" ca="1" si="3"/>
        <v>Complete</v>
      </c>
      <c r="D63" s="319" t="str">
        <f t="shared" si="25"/>
        <v/>
      </c>
      <c r="E63" s="16"/>
      <c r="F63" s="84">
        <f t="shared" si="26"/>
        <v>0</v>
      </c>
      <c r="G63" s="62">
        <f t="shared" si="27"/>
        <v>1</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5">
      <c r="A64" s="80" t="str">
        <f>Declaration!B81</f>
        <v>Lithium</v>
      </c>
      <c r="B64" s="79">
        <f>Declaration!D81</f>
        <v>0</v>
      </c>
      <c r="C64" s="136" t="str">
        <f t="shared" ca="1" si="3"/>
        <v>Complete</v>
      </c>
      <c r="D64" s="319" t="str">
        <f t="shared" si="25"/>
        <v/>
      </c>
      <c r="E64" s="16"/>
      <c r="F64" s="84">
        <f t="shared" si="26"/>
        <v>0</v>
      </c>
      <c r="G64" s="62">
        <f t="shared" si="27"/>
        <v>1</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5">
      <c r="A65" s="80" t="str">
        <f>Declaration!B82</f>
        <v>Mica</v>
      </c>
      <c r="B65" s="79">
        <f>Declaration!D82</f>
        <v>0</v>
      </c>
      <c r="C65" s="136" t="str">
        <f t="shared" ca="1" si="3"/>
        <v>Complete</v>
      </c>
      <c r="D65" s="319" t="str">
        <f t="shared" si="25"/>
        <v/>
      </c>
      <c r="E65" s="16"/>
      <c r="F65" s="84">
        <f t="shared" si="26"/>
        <v>0</v>
      </c>
      <c r="G65" s="62">
        <f t="shared" si="27"/>
        <v>1</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5">
      <c r="A66" s="80" t="str">
        <f>Declaration!B83</f>
        <v>Nickel(*)</v>
      </c>
      <c r="B66" s="79" t="str">
        <f>Declaration!D83</f>
        <v>100%</v>
      </c>
      <c r="C66" s="136" t="str">
        <f t="shared" ca="1" si="3"/>
        <v>Complete</v>
      </c>
      <c r="D66" s="319" t="str">
        <f t="shared" si="25"/>
        <v/>
      </c>
      <c r="E66" s="16"/>
      <c r="F66" s="84">
        <f t="shared" si="26"/>
        <v>1</v>
      </c>
      <c r="G66" s="62">
        <f t="shared" si="27"/>
        <v>0</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80" t="str">
        <f>Declaration!B84</f>
        <v/>
      </c>
      <c r="B67" s="79">
        <f>Declaration!D84</f>
        <v>0</v>
      </c>
      <c r="C67" s="136">
        <f t="shared" si="3"/>
        <v>0</v>
      </c>
      <c r="D67" s="85"/>
      <c r="E67" s="16"/>
      <c r="F67" s="84"/>
      <c r="G67" s="62"/>
      <c r="H67" s="63"/>
      <c r="I67" s="131"/>
    </row>
    <row r="68" spans="1:10" ht="21.95" hidden="1" customHeight="1">
      <c r="A68" s="80" t="str">
        <f>Declaration!B85</f>
        <v/>
      </c>
      <c r="B68" s="79">
        <f>Declaration!D85</f>
        <v>0</v>
      </c>
      <c r="C68" s="136">
        <f t="shared" si="3"/>
        <v>0</v>
      </c>
      <c r="D68" s="85"/>
      <c r="E68" s="16"/>
      <c r="F68" s="84"/>
      <c r="G68" s="62"/>
      <c r="H68" s="63"/>
      <c r="I68" s="131"/>
    </row>
    <row r="69" spans="1:10" ht="21.95" hidden="1" customHeight="1">
      <c r="A69" s="80" t="str">
        <f>Declaration!B86</f>
        <v/>
      </c>
      <c r="B69" s="79">
        <f>Declaration!D86</f>
        <v>0</v>
      </c>
      <c r="C69" s="136">
        <f t="shared" si="3"/>
        <v>0</v>
      </c>
      <c r="D69" s="85"/>
      <c r="E69" s="16" t="s">
        <v>18</v>
      </c>
      <c r="F69" s="84"/>
      <c r="G69" s="62"/>
      <c r="H69" s="63"/>
      <c r="I69" s="131"/>
    </row>
    <row r="70" spans="1:10" ht="21.95" hidden="1" customHeight="1">
      <c r="A70" s="80" t="str">
        <f>Declaration!B87</f>
        <v/>
      </c>
      <c r="B70" s="79">
        <f>Declaration!D87</f>
        <v>0</v>
      </c>
      <c r="C70" s="136">
        <f t="shared" si="3"/>
        <v>0</v>
      </c>
      <c r="D70" s="85"/>
      <c r="E70" s="16" t="s">
        <v>18</v>
      </c>
      <c r="F70" s="84"/>
      <c r="G70" s="62"/>
      <c r="H70" s="63"/>
      <c r="I70" s="131"/>
    </row>
    <row r="71" spans="1:10" ht="24.95" customHeight="1">
      <c r="A71" s="79" t="str">
        <f ca="1">Declaration!B89</f>
        <v>6) Have you identified all of the smelters or processors supplying the specified minerals/metal to your supply chain?(*)</v>
      </c>
      <c r="B71" s="82"/>
      <c r="C71" s="82"/>
      <c r="D71" s="86"/>
      <c r="E71" s="16" t="s">
        <v>13</v>
      </c>
      <c r="F71" s="83"/>
    </row>
    <row r="72" spans="1:10" ht="51.75">
      <c r="A72" s="80" t="str">
        <f>Declaration!B90</f>
        <v>Cobalt(*)</v>
      </c>
      <c r="B72" s="79" t="str">
        <f>Declaration!D90</f>
        <v>No</v>
      </c>
      <c r="C72" s="136" t="str">
        <f t="shared" ca="1" si="3"/>
        <v>Complete</v>
      </c>
      <c r="D72" s="319" t="str">
        <f>IF(H72=1,"Click here to answer question 6 for specified mineral","")</f>
        <v/>
      </c>
      <c r="E72" s="16" t="s">
        <v>13</v>
      </c>
      <c r="F72" s="84">
        <f>F61</f>
        <v>1</v>
      </c>
      <c r="G72" s="62">
        <f t="shared" ref="G72" si="29">IF(B72=0,1,0)</f>
        <v>0</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80" t="str">
        <f>Declaration!B91</f>
        <v>Copper(*)</v>
      </c>
      <c r="B73" s="79" t="str">
        <f>Declaration!D91</f>
        <v>No</v>
      </c>
      <c r="C73" s="136" t="str">
        <f t="shared" ref="C73:C81" ca="1" si="31">IF(H73=1,J73,I73)</f>
        <v>Complete</v>
      </c>
      <c r="D73" s="319" t="str">
        <f t="shared" ref="D73:D77" si="32">IF(H73=1,"Click here to answer question 6 for specified mineral","")</f>
        <v/>
      </c>
      <c r="E73" s="16" t="s">
        <v>13</v>
      </c>
      <c r="F73" s="84">
        <f t="shared" ref="F73:F77" si="33">F62</f>
        <v>1</v>
      </c>
      <c r="G73" s="62">
        <f t="shared" ref="G73:G77" si="34">IF(B73=0,1,0)</f>
        <v>0</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80" t="str">
        <f>Declaration!B92</f>
        <v>Graphite</v>
      </c>
      <c r="B74" s="79">
        <f>Declaration!D92</f>
        <v>0</v>
      </c>
      <c r="C74" s="136" t="str">
        <f t="shared" ca="1" si="31"/>
        <v>Complete</v>
      </c>
      <c r="D74" s="319" t="str">
        <f t="shared" si="32"/>
        <v/>
      </c>
      <c r="E74" s="16"/>
      <c r="F74" s="84">
        <f t="shared" si="33"/>
        <v>0</v>
      </c>
      <c r="G74" s="62">
        <f t="shared" si="34"/>
        <v>1</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80" t="str">
        <f>Declaration!B93</f>
        <v>Lithium</v>
      </c>
      <c r="B75" s="79">
        <f>Declaration!D93</f>
        <v>0</v>
      </c>
      <c r="C75" s="136" t="str">
        <f t="shared" ca="1" si="31"/>
        <v>Complete</v>
      </c>
      <c r="D75" s="319" t="str">
        <f t="shared" si="32"/>
        <v/>
      </c>
      <c r="E75" s="16"/>
      <c r="F75" s="84">
        <f t="shared" si="33"/>
        <v>0</v>
      </c>
      <c r="G75" s="62">
        <f t="shared" si="34"/>
        <v>1</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80" t="str">
        <f>Declaration!B94</f>
        <v>Mica</v>
      </c>
      <c r="B76" s="79">
        <f>Declaration!D94</f>
        <v>0</v>
      </c>
      <c r="C76" s="136" t="str">
        <f t="shared" ca="1" si="31"/>
        <v>Complete</v>
      </c>
      <c r="D76" s="319" t="str">
        <f t="shared" si="32"/>
        <v/>
      </c>
      <c r="E76" s="16"/>
      <c r="F76" s="84">
        <f t="shared" si="33"/>
        <v>0</v>
      </c>
      <c r="G76" s="62">
        <f t="shared" si="34"/>
        <v>1</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80" t="str">
        <f>Declaration!B95</f>
        <v>Nickel(*)</v>
      </c>
      <c r="B77" s="79" t="str">
        <f>Declaration!D95</f>
        <v>No</v>
      </c>
      <c r="C77" s="136" t="str">
        <f t="shared" ca="1" si="31"/>
        <v>Complete</v>
      </c>
      <c r="D77" s="319" t="str">
        <f t="shared" si="32"/>
        <v/>
      </c>
      <c r="E77" s="16"/>
      <c r="F77" s="84">
        <f t="shared" si="33"/>
        <v>1</v>
      </c>
      <c r="G77" s="62">
        <f t="shared" si="34"/>
        <v>0</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80" t="str">
        <f>Declaration!B96</f>
        <v/>
      </c>
      <c r="B78" s="79">
        <f>Declaration!D96</f>
        <v>0</v>
      </c>
      <c r="C78" s="136">
        <f t="shared" si="31"/>
        <v>0</v>
      </c>
      <c r="D78" s="87"/>
      <c r="E78" s="16"/>
      <c r="F78" s="84"/>
      <c r="G78" s="62"/>
      <c r="H78" s="63"/>
      <c r="I78" s="131"/>
    </row>
    <row r="79" spans="1:10" ht="21.95" hidden="1" customHeight="1">
      <c r="A79" s="80" t="str">
        <f>Declaration!B97</f>
        <v/>
      </c>
      <c r="B79" s="79">
        <f>Declaration!D97</f>
        <v>0</v>
      </c>
      <c r="C79" s="136">
        <f t="shared" si="31"/>
        <v>0</v>
      </c>
      <c r="D79" s="87"/>
      <c r="E79" s="16"/>
      <c r="F79" s="84"/>
      <c r="G79" s="62"/>
      <c r="H79" s="63"/>
      <c r="I79" s="131"/>
    </row>
    <row r="80" spans="1:10" ht="21.95" hidden="1" customHeight="1">
      <c r="A80" s="80" t="str">
        <f>Declaration!B98</f>
        <v/>
      </c>
      <c r="B80" s="79">
        <f>Declaration!D98</f>
        <v>0</v>
      </c>
      <c r="C80" s="136">
        <f t="shared" si="31"/>
        <v>0</v>
      </c>
      <c r="D80" s="87"/>
      <c r="E80" s="16" t="s">
        <v>13</v>
      </c>
      <c r="F80" s="84"/>
      <c r="G80" s="62"/>
      <c r="H80" s="63"/>
      <c r="I80" s="131"/>
    </row>
    <row r="81" spans="1:10" ht="21.95" hidden="1" customHeight="1">
      <c r="A81" s="80" t="str">
        <f>Declaration!B99</f>
        <v/>
      </c>
      <c r="B81" s="79">
        <f>Declaration!D99</f>
        <v>0</v>
      </c>
      <c r="C81" s="136">
        <f t="shared" si="31"/>
        <v>0</v>
      </c>
      <c r="D81" s="87"/>
      <c r="E81" s="16" t="s">
        <v>13</v>
      </c>
      <c r="F81" s="84"/>
      <c r="G81" s="62"/>
      <c r="H81" s="63"/>
      <c r="I81" s="131"/>
    </row>
    <row r="82" spans="1:10" ht="50.45" customHeight="1">
      <c r="A82" s="79" t="str">
        <f ca="1">Declaration!B101</f>
        <v>7) Has all applicable smelter or processor information received by your company been reported in this declaration?(*)</v>
      </c>
      <c r="B82" s="82"/>
      <c r="C82" s="82"/>
      <c r="D82" s="86"/>
      <c r="E82" s="16" t="s">
        <v>16</v>
      </c>
      <c r="F82" s="83"/>
    </row>
    <row r="83" spans="1:10" ht="41.45" customHeight="1">
      <c r="A83" s="80" t="str">
        <f>Declaration!B102</f>
        <v>Cobalt(*)</v>
      </c>
      <c r="B83" s="79" t="str">
        <f>Declaration!D102</f>
        <v>Yes</v>
      </c>
      <c r="C83" s="136" t="str">
        <f t="shared" ref="C83:C92" ca="1" si="36">IF(H83=1,J83,I83)</f>
        <v>Complete</v>
      </c>
      <c r="D83" s="319" t="str">
        <f>IF(H83=1,"Click here to answer question 7 for specified mineral","")</f>
        <v/>
      </c>
      <c r="E83" s="16" t="s">
        <v>15</v>
      </c>
      <c r="F83" s="84">
        <f>F72</f>
        <v>1</v>
      </c>
      <c r="G83" s="62">
        <f t="shared" ref="G83" si="37">IF(B83=0,1,0)</f>
        <v>0</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80" t="str">
        <f>Declaration!B103</f>
        <v>Copper(*)</v>
      </c>
      <c r="B84" s="79" t="str">
        <f>Declaration!D103</f>
        <v>Yes</v>
      </c>
      <c r="C84" s="136" t="str">
        <f t="shared" ca="1" si="36"/>
        <v>Complete</v>
      </c>
      <c r="D84" s="319" t="str">
        <f t="shared" ref="D84:D88" si="39">IF(H84=1,"Click here to answer question 7 for specified mineral","")</f>
        <v/>
      </c>
      <c r="E84" s="16" t="s">
        <v>15</v>
      </c>
      <c r="F84" s="84">
        <f t="shared" ref="F84:F88" si="40">F73</f>
        <v>1</v>
      </c>
      <c r="G84" s="62">
        <f t="shared" ref="G84:G88" si="41">IF(B84=0,1,0)</f>
        <v>0</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80" t="str">
        <f>Declaration!B104</f>
        <v>Graphite</v>
      </c>
      <c r="B85" s="79">
        <f>Declaration!D104</f>
        <v>0</v>
      </c>
      <c r="C85" s="136" t="str">
        <f t="shared" ca="1" si="36"/>
        <v>Complete</v>
      </c>
      <c r="D85" s="319" t="str">
        <f t="shared" si="39"/>
        <v/>
      </c>
      <c r="E85" s="16"/>
      <c r="F85" s="84">
        <f t="shared" si="40"/>
        <v>0</v>
      </c>
      <c r="G85" s="62">
        <f t="shared" si="41"/>
        <v>1</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80" t="str">
        <f>Declaration!B105</f>
        <v>Lithium</v>
      </c>
      <c r="B86" s="79">
        <f>Declaration!D105</f>
        <v>0</v>
      </c>
      <c r="C86" s="136" t="str">
        <f t="shared" ca="1" si="36"/>
        <v>Complete</v>
      </c>
      <c r="D86" s="319" t="str">
        <f t="shared" si="39"/>
        <v/>
      </c>
      <c r="E86" s="16"/>
      <c r="F86" s="84">
        <f t="shared" si="40"/>
        <v>0</v>
      </c>
      <c r="G86" s="62">
        <f t="shared" si="41"/>
        <v>1</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80" t="str">
        <f>Declaration!B106</f>
        <v>Mica</v>
      </c>
      <c r="B87" s="79">
        <f>Declaration!D106</f>
        <v>0</v>
      </c>
      <c r="C87" s="136" t="str">
        <f t="shared" ca="1" si="36"/>
        <v>Complete</v>
      </c>
      <c r="D87" s="319" t="str">
        <f t="shared" si="39"/>
        <v/>
      </c>
      <c r="E87" s="16"/>
      <c r="F87" s="84">
        <f t="shared" si="40"/>
        <v>0</v>
      </c>
      <c r="G87" s="62">
        <f t="shared" si="41"/>
        <v>1</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80" t="str">
        <f>Declaration!B107</f>
        <v>Nickel(*)</v>
      </c>
      <c r="B88" s="79" t="str">
        <f>Declaration!D107</f>
        <v>Yes</v>
      </c>
      <c r="C88" s="136" t="str">
        <f t="shared" ca="1" si="36"/>
        <v>Complete</v>
      </c>
      <c r="D88" s="319" t="str">
        <f t="shared" si="39"/>
        <v/>
      </c>
      <c r="E88" s="16"/>
      <c r="F88" s="84">
        <f t="shared" si="40"/>
        <v>1</v>
      </c>
      <c r="G88" s="62">
        <f t="shared" si="41"/>
        <v>0</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80" t="str">
        <f>Declaration!B108</f>
        <v/>
      </c>
      <c r="B89" s="79">
        <f>Declaration!D108</f>
        <v>0</v>
      </c>
      <c r="C89" s="136">
        <f t="shared" si="36"/>
        <v>0</v>
      </c>
      <c r="D89" s="88"/>
      <c r="E89" s="16"/>
      <c r="F89" s="84"/>
      <c r="G89" s="62"/>
      <c r="H89" s="63"/>
      <c r="I89" s="131"/>
    </row>
    <row r="90" spans="1:10" ht="21.95" hidden="1" customHeight="1">
      <c r="A90" s="80" t="str">
        <f>Declaration!B109</f>
        <v/>
      </c>
      <c r="B90" s="79">
        <f>Declaration!D109</f>
        <v>0</v>
      </c>
      <c r="C90" s="136">
        <f t="shared" si="36"/>
        <v>0</v>
      </c>
      <c r="D90" s="88"/>
      <c r="E90" s="16"/>
      <c r="F90" s="84"/>
      <c r="G90" s="62"/>
      <c r="H90" s="63"/>
      <c r="I90" s="131"/>
    </row>
    <row r="91" spans="1:10" ht="21.95" hidden="1" customHeight="1">
      <c r="A91" s="80" t="str">
        <f>Declaration!B110</f>
        <v/>
      </c>
      <c r="B91" s="79">
        <f>Declaration!D110</f>
        <v>0</v>
      </c>
      <c r="C91" s="136">
        <f t="shared" si="36"/>
        <v>0</v>
      </c>
      <c r="D91" s="88"/>
      <c r="E91" s="16" t="s">
        <v>15</v>
      </c>
      <c r="F91" s="84"/>
      <c r="G91" s="62"/>
      <c r="H91" s="63"/>
      <c r="I91" s="131"/>
    </row>
    <row r="92" spans="1:10" ht="21.95" hidden="1" customHeight="1">
      <c r="A92" s="80" t="str">
        <f>Declaration!B111</f>
        <v/>
      </c>
      <c r="B92" s="79">
        <f>Declaration!D111</f>
        <v>0</v>
      </c>
      <c r="C92" s="136">
        <f t="shared" si="36"/>
        <v>0</v>
      </c>
      <c r="D92" s="88"/>
      <c r="E92" s="16" t="s">
        <v>15</v>
      </c>
      <c r="F92" s="84"/>
      <c r="G92" s="62"/>
      <c r="H92" s="63"/>
      <c r="I92" s="131"/>
    </row>
    <row r="93" spans="1:10" ht="21.95" customHeight="1">
      <c r="A93" s="307" t="str">
        <f ca="1">Declaration!B114</f>
        <v>Question</v>
      </c>
      <c r="B93" s="82"/>
      <c r="C93" s="82"/>
      <c r="D93" s="86"/>
      <c r="E93" s="16" t="s">
        <v>18</v>
      </c>
      <c r="F93" s="83"/>
      <c r="G93" s="83"/>
      <c r="H93" s="83"/>
    </row>
    <row r="94" spans="1:10" ht="39">
      <c r="A94" s="79" t="str">
        <f ca="1">Declaration!B115</f>
        <v>A. Have you established a responsible minerals sourcing policy?(*)</v>
      </c>
      <c r="B94" s="79" t="str">
        <f>Declaration!D115</f>
        <v>Yes</v>
      </c>
      <c r="C94" s="136" t="str">
        <f ca="1">IF(H94=1,J94,I94)</f>
        <v>Complete</v>
      </c>
      <c r="D94" s="320" t="str">
        <f>IF(H94=1,"Click here to answer question (A)","")</f>
        <v/>
      </c>
      <c r="E94" s="16" t="s">
        <v>15</v>
      </c>
      <c r="F94" s="84">
        <f>IF(SUM(F$39:F$48)=0,0,1)</f>
        <v>1</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51">
      <c r="A95" s="79" t="str">
        <f ca="1">Declaration!B117</f>
        <v>B. Is your responsible minerals sourcing policy publicly available on your website? (Note – If yes, the user shall specify the URL in the comment field.) (*)</v>
      </c>
      <c r="B95" s="79" t="str">
        <f>Declaration!D117</f>
        <v>No</v>
      </c>
      <c r="C95" s="136" t="str">
        <f ca="1">IF(H95=1,J95,I95)</f>
        <v>Complete</v>
      </c>
      <c r="D95" s="321" t="str">
        <f>IF(H95=1,"Click here to answer question (B)","")</f>
        <v/>
      </c>
      <c r="E95" s="16" t="s">
        <v>15</v>
      </c>
      <c r="F95" s="84">
        <f t="shared" ref="F95:F111" si="43">F$94</f>
        <v>1</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9" t="s">
        <v>53</v>
      </c>
      <c r="B96" s="79">
        <f>Declaration!G117</f>
        <v>0</v>
      </c>
      <c r="C96" s="79" t="str">
        <f ca="1">IF(H96=1,J96,I96)</f>
        <v>Complete</v>
      </c>
      <c r="D96" s="322" t="str">
        <f>IF(H96=1,"Click here to answer question (C)","")</f>
        <v/>
      </c>
      <c r="E96" s="16" t="s">
        <v>15</v>
      </c>
      <c r="F96" s="84">
        <f>IF(AND(F95=1,B95="Yes"),1,0)</f>
        <v>0</v>
      </c>
      <c r="G96" s="62">
        <f>IF(LEN(B96)&gt;1,0,1)</f>
        <v>1</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4.9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Cobalt(*)</v>
      </c>
      <c r="B98" s="79" t="str">
        <f>Declaration!D120</f>
        <v>No</v>
      </c>
      <c r="C98" s="136" t="str">
        <f t="shared" ref="C98:C112" ca="1" si="44">IF(H98=1,J98,I98)</f>
        <v>Complete</v>
      </c>
      <c r="D98" s="321" t="str">
        <f>IF(H98=1,"Click here to answer question (C)","")</f>
        <v/>
      </c>
      <c r="E98" s="16"/>
      <c r="F98" s="84">
        <f>F39</f>
        <v>1</v>
      </c>
      <c r="G98" s="62">
        <f t="shared" si="14"/>
        <v>0</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Copper(*)</v>
      </c>
      <c r="B99" s="79" t="str">
        <f>Declaration!D121</f>
        <v>No</v>
      </c>
      <c r="C99" s="136" t="str">
        <f t="shared" ca="1" si="44"/>
        <v>Complete</v>
      </c>
      <c r="D99" s="321" t="str">
        <f>IF(H99=1,"Click here to answer question (C)","")</f>
        <v/>
      </c>
      <c r="E99" s="16"/>
      <c r="F99" s="84">
        <f t="shared" ref="F99:F103" si="45">F40</f>
        <v>1</v>
      </c>
      <c r="G99" s="62">
        <f t="shared" si="14"/>
        <v>0</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Graphite</v>
      </c>
      <c r="B100" s="79">
        <f>Declaration!D122</f>
        <v>0</v>
      </c>
      <c r="C100" s="136" t="str">
        <f t="shared" ca="1" si="44"/>
        <v>Complete</v>
      </c>
      <c r="D100" s="321" t="str">
        <f t="shared" ref="D100:D103" si="46">IF(H100=1,"Click here to answer question (C)","")</f>
        <v/>
      </c>
      <c r="E100" s="16"/>
      <c r="F100" s="84">
        <f t="shared" si="45"/>
        <v>0</v>
      </c>
      <c r="G100" s="62">
        <f t="shared" ref="G100:G103" si="47">IF(B100=0,1,0)</f>
        <v>1</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Lithium</v>
      </c>
      <c r="B101" s="79">
        <f>Declaration!D123</f>
        <v>0</v>
      </c>
      <c r="C101" s="136" t="str">
        <f t="shared" ca="1" si="44"/>
        <v>Complete</v>
      </c>
      <c r="D101" s="321" t="str">
        <f t="shared" si="46"/>
        <v/>
      </c>
      <c r="E101" s="16"/>
      <c r="F101" s="84">
        <f t="shared" si="45"/>
        <v>0</v>
      </c>
      <c r="G101" s="62">
        <f t="shared" si="47"/>
        <v>1</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Mica</v>
      </c>
      <c r="B102" s="79">
        <f>Declaration!D124</f>
        <v>0</v>
      </c>
      <c r="C102" s="136" t="str">
        <f t="shared" ca="1" si="44"/>
        <v>Complete</v>
      </c>
      <c r="D102" s="321" t="str">
        <f t="shared" si="46"/>
        <v/>
      </c>
      <c r="E102" s="16"/>
      <c r="F102" s="84">
        <f t="shared" si="45"/>
        <v>0</v>
      </c>
      <c r="G102" s="62">
        <f t="shared" si="47"/>
        <v>1</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Nickel(*)</v>
      </c>
      <c r="B103" s="79" t="str">
        <f>Declaration!D125</f>
        <v>No</v>
      </c>
      <c r="C103" s="136" t="str">
        <f t="shared" ca="1" si="44"/>
        <v>Complete</v>
      </c>
      <c r="D103" s="321" t="str">
        <f t="shared" si="46"/>
        <v/>
      </c>
      <c r="E103" s="16"/>
      <c r="F103" s="84">
        <f t="shared" si="45"/>
        <v>1</v>
      </c>
      <c r="G103" s="62">
        <f t="shared" si="47"/>
        <v>0</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9" t="str">
        <f>Declaration!B126</f>
        <v/>
      </c>
      <c r="B104" s="79">
        <f>Declaration!D126</f>
        <v>0</v>
      </c>
      <c r="C104" s="136">
        <f t="shared" si="44"/>
        <v>0</v>
      </c>
      <c r="D104" s="193"/>
      <c r="E104" s="16"/>
      <c r="F104" s="84"/>
      <c r="G104" s="62"/>
      <c r="H104" s="63"/>
      <c r="I104" s="131"/>
    </row>
    <row r="105" spans="1:10" ht="24.95" hidden="1" customHeight="1">
      <c r="A105" s="79" t="str">
        <f>Declaration!B127</f>
        <v/>
      </c>
      <c r="B105" s="79">
        <f>Declaration!D127</f>
        <v>0</v>
      </c>
      <c r="C105" s="136">
        <f t="shared" si="44"/>
        <v>0</v>
      </c>
      <c r="D105" s="193"/>
      <c r="E105" s="16"/>
      <c r="F105" s="84"/>
      <c r="G105" s="62"/>
      <c r="H105" s="63"/>
      <c r="I105" s="131"/>
    </row>
    <row r="106" spans="1:10" ht="24.95" hidden="1" customHeight="1">
      <c r="A106" s="79" t="str">
        <f>Declaration!B128</f>
        <v/>
      </c>
      <c r="B106" s="79">
        <f>Declaration!D128</f>
        <v>0</v>
      </c>
      <c r="C106" s="136">
        <f t="shared" si="44"/>
        <v>0</v>
      </c>
      <c r="D106" s="193"/>
      <c r="E106" s="16"/>
      <c r="F106" s="84"/>
      <c r="G106" s="62"/>
      <c r="H106" s="63"/>
      <c r="I106" s="131"/>
    </row>
    <row r="107" spans="1:10" ht="24.95" hidden="1" customHeight="1">
      <c r="A107" s="79" t="str">
        <f>Declaration!B129</f>
        <v/>
      </c>
      <c r="B107" s="79">
        <f>Declaration!D129</f>
        <v>0</v>
      </c>
      <c r="C107" s="136">
        <f t="shared" si="44"/>
        <v>0</v>
      </c>
      <c r="D107" s="193"/>
      <c r="E107" s="16"/>
      <c r="F107" s="84"/>
      <c r="G107" s="62"/>
      <c r="H107" s="63"/>
      <c r="I107" s="131"/>
    </row>
    <row r="108" spans="1:10" ht="39">
      <c r="A108" s="79" t="str">
        <f ca="1">Declaration!B131</f>
        <v>D. Have you implemented due diligence measures for responsible sourcing?(*)</v>
      </c>
      <c r="B108" s="79" t="str">
        <f>Declaration!D131</f>
        <v>Yes</v>
      </c>
      <c r="C108" s="136" t="str">
        <f t="shared" ca="1" si="44"/>
        <v>Complete</v>
      </c>
      <c r="D108" s="321" t="str">
        <f>IF(H108=1,"Click here to answer question (D)","")</f>
        <v/>
      </c>
      <c r="E108" s="16" t="s">
        <v>15</v>
      </c>
      <c r="F108" s="84">
        <f t="shared" si="43"/>
        <v>1</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9" t="str">
        <f ca="1">Declaration!B133</f>
        <v>E. Does your company conduct supply chain survey(s) of your relevant supplier(s) on the specified minerals/metals?(*)</v>
      </c>
      <c r="B109" s="79" t="str">
        <f>Declaration!D133</f>
        <v>Yes, in conformance with IPC1755 (e.g. EMRT)</v>
      </c>
      <c r="C109" s="136" t="str">
        <f t="shared" ca="1" si="44"/>
        <v>Complete</v>
      </c>
      <c r="D109" s="321" t="str">
        <f>IF(H109=1,"Click here to answer question (E)","")</f>
        <v/>
      </c>
      <c r="E109" s="16" t="s">
        <v>15</v>
      </c>
      <c r="F109" s="84">
        <f t="shared" si="43"/>
        <v>1</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39">
      <c r="A110" s="79" t="str">
        <f ca="1">Declaration!B135</f>
        <v>F. Do you review due diligence information received from your suppliers against your company’s expectations? (*)</v>
      </c>
      <c r="B110" s="79" t="str">
        <f>Declaration!D135</f>
        <v>Yes</v>
      </c>
      <c r="C110" s="136" t="str">
        <f t="shared" ca="1" si="44"/>
        <v>Complete</v>
      </c>
      <c r="D110" s="321" t="str">
        <f>IF(H110=1,"Click here to answer question (F)","")</f>
        <v/>
      </c>
      <c r="E110" s="16" t="s">
        <v>15</v>
      </c>
      <c r="F110" s="84">
        <f t="shared" si="43"/>
        <v>1</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9" t="str">
        <f ca="1">Declaration!B137</f>
        <v>G. Does your review process include corrective action management? (*)</v>
      </c>
      <c r="B111" s="79" t="str">
        <f>Declaration!D137</f>
        <v>Yes</v>
      </c>
      <c r="C111" s="136" t="str">
        <f t="shared" ca="1" si="44"/>
        <v>Complete</v>
      </c>
      <c r="D111" s="321" t="str">
        <f>IF(H111=1,"Click here to answer question (G)","")</f>
        <v/>
      </c>
      <c r="E111" s="16" t="s">
        <v>15</v>
      </c>
      <c r="F111" s="84">
        <f t="shared" si="43"/>
        <v>1</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39">
      <c r="A112" s="80" t="s">
        <v>54</v>
      </c>
      <c r="B112" s="79" t="str">
        <f>IF(G112=1,"No products or item numbers listed","One or more product / item numbers have been provided")</f>
        <v>No products or item numbers listed</v>
      </c>
      <c r="C112" s="79" t="str">
        <f t="shared" ca="1" si="44"/>
        <v>Complete</v>
      </c>
      <c r="D112" s="380" t="str">
        <f>IF(H112=1,"Click here to enter detail on Product List tab","")</f>
        <v/>
      </c>
      <c r="E112" s="16" t="s">
        <v>15</v>
      </c>
      <c r="F112" s="84">
        <f>IF(B5=Declaration!Q9,1,0)</f>
        <v>0</v>
      </c>
      <c r="G112" s="62">
        <f>IF('Product List'!B6="",1,0)</f>
        <v>1</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80" t="s">
        <v>1078</v>
      </c>
      <c r="B113" s="79"/>
      <c r="C113" s="79"/>
      <c r="D113" s="193"/>
      <c r="E113" s="16"/>
      <c r="F113" s="84"/>
      <c r="G113" s="62"/>
      <c r="H113" s="63"/>
      <c r="I113" s="131"/>
    </row>
    <row r="114" spans="1:12" ht="39">
      <c r="A114" s="135" t="str">
        <f>Declaration!AA12</f>
        <v>Cobalt</v>
      </c>
      <c r="B114" s="79"/>
      <c r="C114" s="136" t="str">
        <f t="shared" ref="C114:C123" ca="1" si="49">IF(H114=1,J114,I114)</f>
        <v>Complete</v>
      </c>
      <c r="D114" s="379" t="str">
        <f ca="1">IF(H114=0,"","Click here to provide smelter information")</f>
        <v/>
      </c>
      <c r="E114" s="16" t="s">
        <v>15</v>
      </c>
      <c r="F114" s="84">
        <f>F39</f>
        <v>1</v>
      </c>
      <c r="G114" s="62">
        <f ca="1">IF(AND(COUNTIF(SmelterIdetifiedForMetal,A114)&gt;0,COUNTIF('Smelter List'!AB$5:AB$2500,A114)&gt;0),0,1)</f>
        <v>0</v>
      </c>
      <c r="H114" s="63">
        <f ca="1">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45" customHeight="1">
      <c r="A115" s="135" t="str">
        <f>Declaration!AA13</f>
        <v>Copper</v>
      </c>
      <c r="B115" s="79"/>
      <c r="C115" s="136" t="str">
        <f t="shared" ca="1" si="49"/>
        <v>Complete</v>
      </c>
      <c r="D115" s="379" t="str">
        <f ca="1">IF(H115=0,"","Click here to provide smelter information")</f>
        <v/>
      </c>
      <c r="E115" s="16"/>
      <c r="F115" s="84">
        <f>F40</f>
        <v>1</v>
      </c>
      <c r="G115" s="62">
        <f ca="1">IF(AND(COUNTIF(SmelterIdetifiedForMetal,A115)&gt;0,COUNTIF('Smelter List'!AB$5:AB$2500,A115)&gt;0),0,1)</f>
        <v>0</v>
      </c>
      <c r="H115" s="63">
        <f ca="1">F115*G115</f>
        <v>0</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45" customHeight="1">
      <c r="A116" s="135" t="str">
        <f>Declaration!AA14</f>
        <v>Graphite</v>
      </c>
      <c r="B116" s="79"/>
      <c r="C116" s="136" t="str">
        <f t="shared" ca="1" si="49"/>
        <v>Complete</v>
      </c>
      <c r="D116" s="379" t="str">
        <f t="shared" ref="D116:D119" ca="1" si="51">IF(H116=0,"","Click here to provide smelter information")</f>
        <v/>
      </c>
      <c r="E116" s="16"/>
      <c r="F116" s="84">
        <f t="shared" ref="F116:F119" si="52">F41</f>
        <v>0</v>
      </c>
      <c r="G116" s="62">
        <f ca="1">IF(AND(COUNTIF(SmelterIdetifiedForMetal,A116)&gt;0,COUNTIF('Smelter List'!AB$5:AB$2500,A116)&gt;0),0,1)</f>
        <v>1</v>
      </c>
      <c r="H116" s="63">
        <f t="shared" ref="H116:H119" ca="1"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45" customHeight="1">
      <c r="A117" s="135" t="str">
        <f>Declaration!AA15</f>
        <v>Lithium</v>
      </c>
      <c r="B117" s="79"/>
      <c r="C117" s="136" t="str">
        <f t="shared" ca="1" si="49"/>
        <v>Complete</v>
      </c>
      <c r="D117" s="379" t="str">
        <f t="shared" ca="1" si="51"/>
        <v/>
      </c>
      <c r="E117" s="16"/>
      <c r="F117" s="84">
        <f t="shared" si="52"/>
        <v>0</v>
      </c>
      <c r="G117" s="62">
        <f ca="1">IF(AND(COUNTIF(SmelterIdetifiedForMetal,A117)&gt;0,COUNTIF('Smelter List'!AB$5:AB$2500,A117)&gt;0),0,1)</f>
        <v>1</v>
      </c>
      <c r="H117" s="63">
        <f t="shared" ca="1"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45" customHeight="1">
      <c r="A118" s="135" t="str">
        <f>Declaration!AA16</f>
        <v>Mica</v>
      </c>
      <c r="B118" s="79"/>
      <c r="C118" s="136" t="str">
        <f t="shared" ca="1" si="49"/>
        <v>Complete</v>
      </c>
      <c r="D118" s="379" t="str">
        <f t="shared" ca="1" si="51"/>
        <v/>
      </c>
      <c r="E118" s="16"/>
      <c r="F118" s="84">
        <f t="shared" si="52"/>
        <v>0</v>
      </c>
      <c r="G118" s="62">
        <f ca="1">IF(AND(COUNTIF(SmelterIdetifiedForMetal,A118)&gt;0,COUNTIF('Smelter List'!AB$5:AB$2500,A118)&gt;0),0,1)</f>
        <v>1</v>
      </c>
      <c r="H118" s="63">
        <f t="shared" ca="1"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45" customHeight="1">
      <c r="A119" s="135" t="str">
        <f>Declaration!AA17</f>
        <v>Nickel</v>
      </c>
      <c r="B119" s="79"/>
      <c r="C119" s="136" t="str">
        <f t="shared" ca="1" si="49"/>
        <v>Complete</v>
      </c>
      <c r="D119" s="379" t="str">
        <f t="shared" ca="1" si="51"/>
        <v/>
      </c>
      <c r="E119" s="16"/>
      <c r="F119" s="84">
        <f t="shared" si="52"/>
        <v>1</v>
      </c>
      <c r="G119" s="62">
        <f ca="1">IF(AND(COUNTIF(SmelterIdetifiedForMetal,A119)&gt;0,COUNTIF('Smelter List'!AB$5:AB$2500,A119)&gt;0),0,1)</f>
        <v>0</v>
      </c>
      <c r="H119" s="63">
        <f t="shared" ca="1" si="5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4.95" hidden="1" customHeight="1">
      <c r="A120" s="135" t="str">
        <f>Declaration!AA18</f>
        <v/>
      </c>
      <c r="B120" s="79"/>
      <c r="C120" s="136">
        <f t="shared" si="49"/>
        <v>0</v>
      </c>
      <c r="D120" s="220"/>
      <c r="E120" s="16"/>
      <c r="F120" s="84"/>
      <c r="G120" s="62"/>
      <c r="H120" s="63"/>
      <c r="I120" s="131"/>
      <c r="K120" s="134"/>
    </row>
    <row r="121" spans="1:12" ht="24.95" hidden="1" customHeight="1">
      <c r="A121" s="135" t="str">
        <f>Declaration!AA19</f>
        <v/>
      </c>
      <c r="B121" s="79"/>
      <c r="C121" s="136">
        <f t="shared" si="49"/>
        <v>0</v>
      </c>
      <c r="D121" s="220"/>
      <c r="E121" s="16"/>
      <c r="F121" s="84"/>
      <c r="G121" s="62"/>
      <c r="H121" s="63"/>
      <c r="I121" s="131"/>
      <c r="K121" s="134"/>
    </row>
    <row r="122" spans="1:12" ht="24.95" hidden="1" customHeight="1">
      <c r="A122" s="135" t="str">
        <f>Declaration!AA20</f>
        <v/>
      </c>
      <c r="B122" s="79"/>
      <c r="C122" s="136">
        <f t="shared" si="49"/>
        <v>0</v>
      </c>
      <c r="D122" s="85"/>
      <c r="E122" s="16" t="s">
        <v>15</v>
      </c>
      <c r="F122" s="84"/>
      <c r="G122" s="62"/>
      <c r="H122" s="63"/>
      <c r="I122" s="131"/>
      <c r="K122" s="134"/>
    </row>
    <row r="123" spans="1:12" ht="24.95" hidden="1" customHeight="1">
      <c r="A123" s="135" t="str">
        <f>Declaration!AA21</f>
        <v/>
      </c>
      <c r="B123" s="79"/>
      <c r="C123" s="136">
        <f t="shared" si="49"/>
        <v>0</v>
      </c>
      <c r="D123" s="85"/>
      <c r="E123" s="16" t="s">
        <v>15</v>
      </c>
      <c r="F123" s="84"/>
      <c r="G123" s="62"/>
      <c r="H123" s="63"/>
      <c r="I123" s="131"/>
      <c r="K123" s="134"/>
    </row>
    <row r="124" spans="1:12" ht="24.95" customHeight="1">
      <c r="A124" s="141" t="s">
        <v>55</v>
      </c>
      <c r="B124" s="79"/>
      <c r="C124" s="141" t="str">
        <f ca="1">IF(F124=0,J124,IF(G124=0,I124,L124))</f>
        <v>N/A</v>
      </c>
      <c r="D124" s="220" t="str">
        <f ca="1">IF(H124=0,"","Click here to provide smelter information")</f>
        <v/>
      </c>
      <c r="E124" s="16"/>
      <c r="F124" s="84">
        <f ca="1">IF(COUNTIF('Smelter List'!$C:$C,"Smelter Not Listed")&gt;0,1,0)</f>
        <v>0</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346" customWidth="1"/>
    <col min="2" max="2" width="34.875" style="346" customWidth="1"/>
    <col min="3" max="3" width="23.25" style="346" customWidth="1"/>
    <col min="4" max="5" width="15.5" style="346" customWidth="1"/>
    <col min="6" max="6" width="28.5" style="346" customWidth="1"/>
    <col min="7" max="7" width="27.25" style="346" customWidth="1"/>
    <col min="8" max="8" width="20.75" style="346" customWidth="1"/>
    <col min="9" max="9" width="30.875" style="346" customWidth="1"/>
    <col min="10" max="10" width="23.25" style="346" customWidth="1"/>
    <col min="11" max="11" width="39.75" style="346" customWidth="1"/>
    <col min="12" max="12" width="47.75" style="346" customWidth="1"/>
    <col min="13" max="13" width="36.25" style="346" customWidth="1"/>
    <col min="14" max="14" width="15.125" style="346" hidden="1" customWidth="1"/>
    <col min="15" max="15" width="18.75" style="346" hidden="1" customWidth="1"/>
    <col min="16" max="16" width="14.125" style="346" hidden="1" customWidth="1"/>
    <col min="17" max="17" width="18.5" style="346" hidden="1" customWidth="1"/>
    <col min="18" max="18" width="17.75" style="346" hidden="1" customWidth="1"/>
    <col min="19" max="19" width="22.5" style="346" hidden="1" customWidth="1"/>
    <col min="20" max="20" width="16.75" style="346" customWidth="1"/>
    <col min="21" max="21" width="14" style="346" customWidth="1"/>
    <col min="22" max="22" width="15.5" style="346" customWidth="1"/>
    <col min="23" max="23" width="11" style="346" customWidth="1"/>
    <col min="24" max="26" width="10" style="346" customWidth="1"/>
  </cols>
  <sheetData>
    <row r="1" spans="1:19" ht="7.5" hidden="1" customHeight="1"/>
    <row r="2" spans="1:19" s="324" customFormat="1" ht="22.5">
      <c r="A2" s="325"/>
      <c r="B2" s="472" t="str">
        <f ca="1">OFFSET(L!$C$1,MATCH("Mine List"&amp;ADDRESS(ROW(),COLUMN(),4),L!$A:$A,0)-1,SL,,)</f>
        <v>TO BEGIN:</v>
      </c>
      <c r="C2" s="472" t="s">
        <v>19144</v>
      </c>
      <c r="D2" s="472" t="s">
        <v>19144</v>
      </c>
      <c r="E2" s="326"/>
      <c r="F2" s="326"/>
      <c r="G2" s="327"/>
      <c r="H2" s="473"/>
      <c r="I2" s="474"/>
      <c r="J2" s="474"/>
      <c r="K2" s="474"/>
      <c r="L2" s="474"/>
      <c r="M2" s="474"/>
      <c r="N2" s="328"/>
      <c r="O2" s="328"/>
    </row>
    <row r="3" spans="1:19" s="324" customFormat="1" ht="93.95" customHeight="1" thickBot="1">
      <c r="A3" s="360"/>
      <c r="B3" s="475"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5" t="s">
        <v>19144</v>
      </c>
      <c r="D3" s="475" t="s">
        <v>19144</v>
      </c>
      <c r="E3" s="476" t="s">
        <v>19142</v>
      </c>
      <c r="F3" s="476"/>
      <c r="G3" s="477"/>
      <c r="H3" s="329"/>
      <c r="I3" s="330"/>
      <c r="K3" s="331"/>
      <c r="L3" s="331"/>
      <c r="M3" s="332" t="s">
        <v>19342</v>
      </c>
      <c r="N3" s="333"/>
      <c r="O3" s="333"/>
    </row>
    <row r="4" spans="1:19" s="335" customFormat="1" ht="93" customHeight="1" thickBot="1">
      <c r="A4" s="365" t="str">
        <f ca="1">OFFSET(L!$C$1,MATCH("Mine List"&amp;ADDRESS(ROW(),COLUMN(),4),L!$A:$A,0)-1,SL,,)</f>
        <v>Metal</v>
      </c>
      <c r="B4" s="366" t="str">
        <f ca="1">OFFSET(L!$C$1,MATCH("Mine List"&amp;ADDRESS(ROW(),COLUMN(),4),L!$A:$A,0)-1,SL,,)</f>
        <v>Name of Smelter(s) sourcing from this Mine Facility</v>
      </c>
      <c r="C4" s="366" t="str">
        <f ca="1">OFFSET(L!$C$1,MATCH("Mine List"&amp;ADDRESS(ROW(),COLUMN(),4),L!$A:$A,0)-1,SL,,)</f>
        <v>Mine Facility (Site) Name</v>
      </c>
      <c r="D4" s="366" t="str">
        <f ca="1">OFFSET(L!$C$1,MATCH("Mine List"&amp;ADDRESS(ROW(),COLUMN(),4),L!$A:$A,0)-1,SL,,)</f>
        <v>Mine Identification (e.g. CID)</v>
      </c>
      <c r="E4" s="366" t="str">
        <f ca="1">OFFSET(L!$C$1,MATCH("Mine List"&amp;ADDRESS(ROW(),COLUMN(),4),L!$A:$A,0)-1,SL,,)</f>
        <v>Source of Mine Facility Identification Number</v>
      </c>
      <c r="F4" s="366" t="str">
        <f ca="1">OFFSET(L!$C$1,MATCH("Mine List"&amp;ADDRESS(ROW(),COLUMN(),4),L!$A:$A,0)-1,SL,,)</f>
        <v>Mine Facility Country</v>
      </c>
      <c r="G4" s="366" t="str">
        <f ca="1">OFFSET(L!$C$1,MATCH("Mine List"&amp;ADDRESS(ROW(),COLUMN(),4),L!$A:$A,0)-1,SL,,)</f>
        <v xml:space="preserve">Mine Facility Street </v>
      </c>
      <c r="H4" s="366" t="str">
        <f ca="1">OFFSET(L!$C$1,MATCH("Mine List"&amp;ADDRESS(ROW(),COLUMN(),4),L!$A:$A,0)-1,SL,,)</f>
        <v>Mine Facility City</v>
      </c>
      <c r="I4" s="366" t="str">
        <f ca="1">OFFSET(L!$C$1,MATCH("Mine List"&amp;ADDRESS(ROW(),COLUMN(),4),L!$A:$A,0)-1,SL,,)</f>
        <v>Mine Facility Location: State / Province</v>
      </c>
      <c r="J4" s="366" t="str">
        <f ca="1">OFFSET(L!$C$1,MATCH("Mine List"&amp;ADDRESS(ROW(),COLUMN(),4),L!$A:$A,0)-1,SL,,)</f>
        <v>Mine Facility Contact Name</v>
      </c>
      <c r="K4" s="366" t="str">
        <f ca="1">OFFSET(L!$C$1,MATCH("Mine List"&amp;ADDRESS(ROW(),COLUMN(),4),L!$A:$A,0)-1,SL,,)</f>
        <v>Mine Facility Contact Email</v>
      </c>
      <c r="L4" s="366" t="str">
        <f ca="1">OFFSET(L!$C$1,MATCH("Mine List"&amp;ADDRESS(ROW(),COLUMN(),4),L!$A:$A,0)-1,SL,,)</f>
        <v>Proposed next steps</v>
      </c>
      <c r="M4" s="367" t="str">
        <f ca="1">OFFSET(L!$C$1,MATCH("Mine List"&amp;ADDRESS(ROW(),COLUMN(),4),L!$A:$A,0)-1,SL,,)</f>
        <v>Comments</v>
      </c>
      <c r="N4" s="333" t="s">
        <v>43</v>
      </c>
      <c r="O4" s="333" t="s">
        <v>44</v>
      </c>
      <c r="P4" s="334"/>
      <c r="R4" s="335" t="s">
        <v>19067</v>
      </c>
      <c r="S4" s="335" t="s">
        <v>19068</v>
      </c>
    </row>
    <row r="5" spans="1:19" s="341" customFormat="1" ht="20.100000000000001"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20.100000000000001"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20.100000000000001"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20.100000000000001"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20.100000000000001"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20.100000000000001"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20.100000000000001"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20.100000000000001"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20.100000000000001"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20.100000000000001"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20.100000000000001"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20.100000000000001"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20.100000000000001"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20.100000000000001"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20.100000000000001"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20.100000000000001"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20.100000000000001"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20.100000000000001"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20.100000000000001"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20.100000000000001"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20.100000000000001"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20.100000000000001"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20.100000000000001"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20.100000000000001"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20.100000000000001"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20.100000000000001"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20.100000000000001"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20.100000000000001"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20.100000000000001"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20.100000000000001"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20.100000000000001"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20.100000000000001"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20.100000000000001"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20.100000000000001"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20.100000000000001"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20.100000000000001"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20.100000000000001"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20.100000000000001"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20.100000000000001"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20.100000000000001"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20.100000000000001"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20.100000000000001"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20.100000000000001"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20.100000000000001"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20.100000000000001"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20.100000000000001"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20.100000000000001"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20.100000000000001"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20.100000000000001"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20.100000000000001"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20.100000000000001"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20.100000000000001"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20.100000000000001"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20.100000000000001"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20.100000000000001"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20.100000000000001"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20.100000000000001"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20.100000000000001"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20.100000000000001"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20.100000000000001"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20.100000000000001"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20.100000000000001"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20.100000000000001"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20.100000000000001"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20.100000000000001"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20.100000000000001"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20.100000000000001"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20.100000000000001"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20.100000000000001"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20.100000000000001"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20.100000000000001"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20.100000000000001"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20.100000000000001"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20.100000000000001"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20.100000000000001"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20.100000000000001"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20.100000000000001"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20.100000000000001"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20.100000000000001"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20.100000000000001"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20.100000000000001"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20.100000000000001"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20.100000000000001"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20.100000000000001"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20.100000000000001"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20.100000000000001"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20.100000000000001"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20.100000000000001"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20.100000000000001"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20.100000000000001"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20.100000000000001"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20.100000000000001"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20.100000000000001"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20.100000000000001"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20.100000000000001"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20.100000000000001"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20.100000000000001"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20.100000000000001"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20.100000000000001"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20.100000000000001"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20.100000000000001"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20.100000000000001"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20.100000000000001"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20.100000000000001"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20.100000000000001"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20.100000000000001"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20.100000000000001"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20.100000000000001"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20.100000000000001"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20.100000000000001"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20.100000000000001"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20.100000000000001"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20.100000000000001"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20.100000000000001"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20.100000000000001"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20.100000000000001"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20.100000000000001"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20.100000000000001"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20.100000000000001"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20.100000000000001"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20.100000000000001"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20.100000000000001"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20.100000000000001"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20.100000000000001"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20.100000000000001"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20.100000000000001"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20.100000000000001"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20.100000000000001"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20.100000000000001"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20.100000000000001"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20.100000000000001"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20.100000000000001"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20.100000000000001"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20.100000000000001"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20.100000000000001"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20.100000000000001"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20.100000000000001"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20.100000000000001"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20.100000000000001"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20.100000000000001"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20.100000000000001"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20.100000000000001"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20.100000000000001"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20.100000000000001"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20.100000000000001"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20.100000000000001"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20.100000000000001"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20.100000000000001"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20.100000000000001"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20.100000000000001"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20.100000000000001"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20.100000000000001"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20.100000000000001"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20.100000000000001"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20.100000000000001"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20.100000000000001"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20.100000000000001"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20.100000000000001"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20.100000000000001"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20.100000000000001"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20.100000000000001"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20.100000000000001"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20.100000000000001"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20.100000000000001"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20.100000000000001"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20.100000000000001"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20.100000000000001"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20.100000000000001"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20.100000000000001"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20.100000000000001"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20.100000000000001"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20.100000000000001"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20.100000000000001"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20.100000000000001"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20.100000000000001"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20.100000000000001"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20.100000000000001"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20.100000000000001"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20.100000000000001"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20.100000000000001"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20.100000000000001"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20.100000000000001"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20.100000000000001"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20.100000000000001"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20.100000000000001"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20.100000000000001"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20.100000000000001"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20.100000000000001"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20.100000000000001"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20.100000000000001"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20.100000000000001"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20.100000000000001"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20.100000000000001"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20.100000000000001"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20.100000000000001"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20.100000000000001"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20.100000000000001"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20.100000000000001"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20.100000000000001"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20.100000000000001"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20.100000000000001"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20.100000000000001"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20.100000000000001"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20.100000000000001"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20.100000000000001"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20.100000000000001"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20.100000000000001"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20.100000000000001"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20.100000000000001"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20.100000000000001"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20.100000000000001"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20.100000000000001"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20.100000000000001"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20.100000000000001"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20.100000000000001"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20.100000000000001"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20.100000000000001"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20.100000000000001"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20.100000000000001"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20.100000000000001"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20.100000000000001"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20.100000000000001"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20.100000000000001"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20.100000000000001"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20.100000000000001"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20.100000000000001"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20.100000000000001"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20.100000000000001"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20.100000000000001"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20.100000000000001"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20.100000000000001"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20.100000000000001"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20.100000000000001"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20.100000000000001"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20.100000000000001"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20.100000000000001"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20.100000000000001"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20.100000000000001"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20.100000000000001"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20.100000000000001"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20.100000000000001"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20.100000000000001"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20.100000000000001"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20.100000000000001"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20.100000000000001"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20.100000000000001"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20.100000000000001"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20.100000000000001"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20.100000000000001"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20.100000000000001"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20.100000000000001"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20.100000000000001"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20.100000000000001"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20.100000000000001"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20.100000000000001"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20.100000000000001"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20.100000000000001"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20.100000000000001"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20.100000000000001"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20.100000000000001"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20.100000000000001"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20.100000000000001"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20.100000000000001"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20.100000000000001"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20.100000000000001"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20.100000000000001"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20.100000000000001"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20.100000000000001"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20.100000000000001"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20.100000000000001"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20.100000000000001"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20.100000000000001"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20.100000000000001"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20.100000000000001"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20.100000000000001"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20.100000000000001"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20.100000000000001"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20.100000000000001"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20.100000000000001"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20.100000000000001"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20.100000000000001"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20.100000000000001"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20.100000000000001"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20.100000000000001"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20.100000000000001"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20.100000000000001"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20.100000000000001"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20.100000000000001"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20.100000000000001"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20.100000000000001"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20.100000000000001"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20.100000000000001"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20.100000000000001"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20.100000000000001"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20.100000000000001"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20.100000000000001"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20.100000000000001"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20.100000000000001"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20.100000000000001"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20.100000000000001"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20.100000000000001"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20.100000000000001"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20.100000000000001"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20.100000000000001"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20.100000000000001"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20.100000000000001"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20.100000000000001"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20.100000000000001"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20.100000000000001"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20.100000000000001"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20.100000000000001"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20.100000000000001"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20.100000000000001"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20.100000000000001"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20.100000000000001"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20.100000000000001"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20.100000000000001"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20.100000000000001"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20.100000000000001"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20.100000000000001"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20.100000000000001"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20.100000000000001"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20.100000000000001"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20.100000000000001"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20.100000000000001"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20.100000000000001"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20.100000000000001"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20.100000000000001"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20.100000000000001"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20.100000000000001"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20.100000000000001"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20.100000000000001"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20.100000000000001"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20.100000000000001"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20.100000000000001"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20.100000000000001"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20.100000000000001"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20.100000000000001"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20.100000000000001"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20.100000000000001"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20.100000000000001"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20.100000000000001"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20.100000000000001"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20.100000000000001"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20.100000000000001"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20.100000000000001"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20.100000000000001"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20.100000000000001"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20.100000000000001"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20.100000000000001"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20.100000000000001"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20.100000000000001"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20.100000000000001"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20.100000000000001"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20.100000000000001"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20.100000000000001"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20.100000000000001"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20.100000000000001"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20.100000000000001"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20.100000000000001"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20.100000000000001"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20.100000000000001"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20.100000000000001"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20.100000000000001"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20.100000000000001"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20.100000000000001"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20.100000000000001"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20.100000000000001"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20.100000000000001"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20.100000000000001"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20.100000000000001"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20.100000000000001"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20.100000000000001"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20.100000000000001"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20.100000000000001"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20.100000000000001"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20.100000000000001"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20.100000000000001"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20.100000000000001"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20.100000000000001"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20.100000000000001"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20.100000000000001"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20.100000000000001"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20.100000000000001"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20.100000000000001"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20.100000000000001"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20.100000000000001"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20.100000000000001"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20.100000000000001"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20.100000000000001"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20.100000000000001"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20.100000000000001"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20.100000000000001"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20.100000000000001"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20.100000000000001"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20.100000000000001"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20.100000000000001"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20.100000000000001"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20.100000000000001"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20.100000000000001"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20.100000000000001"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20.100000000000001"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20.100000000000001"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20.100000000000001"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20.100000000000001"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20.100000000000001"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20.100000000000001"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20.100000000000001"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20.100000000000001"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20.100000000000001"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20.100000000000001"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20.100000000000001"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20.100000000000001"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20.100000000000001"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20.100000000000001"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20.100000000000001"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20.100000000000001"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20.100000000000001"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20.100000000000001"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20.100000000000001"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20.100000000000001"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20.100000000000001"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20.100000000000001"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20.100000000000001"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20.100000000000001"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20.100000000000001"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20.100000000000001"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20.100000000000001"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20.100000000000001"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20.100000000000001"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20.100000000000001"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20.100000000000001"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20.100000000000001"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20.100000000000001"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20.100000000000001"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20.100000000000001"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20.100000000000001"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20.100000000000001"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20.100000000000001"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20.100000000000001"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20.100000000000001"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20.100000000000001"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20.100000000000001"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20.100000000000001"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20.100000000000001"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20.100000000000001"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20.100000000000001"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20.100000000000001"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20.100000000000001"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20.100000000000001"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20.100000000000001"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20.100000000000001"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20.100000000000001"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20.100000000000001"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20.100000000000001"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20.100000000000001"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20.100000000000001"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20.100000000000001"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20.100000000000001"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20.100000000000001"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20.100000000000001"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20.100000000000001"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20.100000000000001"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20.100000000000001"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20.100000000000001"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20.100000000000001"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20.100000000000001"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20.100000000000001"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20.100000000000001"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20.100000000000001"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20.100000000000001"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20.100000000000001"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20.100000000000001"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20.100000000000001"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20.100000000000001"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20.100000000000001"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20.100000000000001"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20.100000000000001"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20.100000000000001"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20.100000000000001"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20.100000000000001"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20.100000000000001"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20.100000000000001"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20.100000000000001"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20.100000000000001"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20.100000000000001"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20.100000000000001"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20.100000000000001"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20.100000000000001"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20.100000000000001"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20.100000000000001"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20.100000000000001"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20.100000000000001"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20.100000000000001"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20.100000000000001"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20.100000000000001"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20.100000000000001"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20.100000000000001"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20.100000000000001"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20.100000000000001"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20.100000000000001"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20.100000000000001"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20.100000000000001"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20.100000000000001"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20.100000000000001"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20.100000000000001"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20.100000000000001"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20.100000000000001"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20.100000000000001"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20.100000000000001"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20.100000000000001"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20.100000000000001"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20.100000000000001"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20.100000000000001"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20.100000000000001"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20.100000000000001"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20.100000000000001"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20.100000000000001"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20.100000000000001"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20.100000000000001"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20.100000000000001"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20.100000000000001"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20.100000000000001"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20.100000000000001"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20.100000000000001"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20.100000000000001"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20.100000000000001"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20.100000000000001"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20.100000000000001"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20.100000000000001"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20.100000000000001"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20.100000000000001"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20.100000000000001"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20.100000000000001"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20.100000000000001"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20.100000000000001"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20.100000000000001"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20.100000000000001"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20.100000000000001"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20.100000000000001"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20.100000000000001"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20.100000000000001"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20.100000000000001"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20.100000000000001"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20.100000000000001"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20.100000000000001"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20.100000000000001"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20.100000000000001"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20.100000000000001"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20.100000000000001"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20.100000000000001"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20.100000000000001"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20.100000000000001"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20.100000000000001"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20.100000000000001"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20.100000000000001"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20.100000000000001"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20.100000000000001"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20.100000000000001"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20.100000000000001"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20.100000000000001"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20.100000000000001"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20.100000000000001"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20.100000000000001"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20.100000000000001"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20.100000000000001"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20.100000000000001"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20.100000000000001"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20.100000000000001"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20.100000000000001"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20.100000000000001"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20.100000000000001"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20.100000000000001"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20.100000000000001"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20.100000000000001"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20.100000000000001"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20.100000000000001"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20.100000000000001"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20.100000000000001"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20.100000000000001"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20.100000000000001"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20.100000000000001"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20.100000000000001"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20.100000000000001"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20.100000000000001"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20.100000000000001"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20.100000000000001"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20.100000000000001"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20.100000000000001"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20.100000000000001"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20.100000000000001"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20.100000000000001"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20.100000000000001"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20.100000000000001"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20.100000000000001"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20.100000000000001"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20.100000000000001"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20.100000000000001"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20.100000000000001"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20.100000000000001"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20.100000000000001"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20.100000000000001"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20.100000000000001"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20.100000000000001"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20.100000000000001"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20.100000000000001"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20.100000000000001"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20.100000000000001"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20.100000000000001"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20.100000000000001"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20.100000000000001"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20.100000000000001"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20.100000000000001"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20.100000000000001"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20.100000000000001"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20.100000000000001"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20.100000000000001"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20.100000000000001"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20.100000000000001"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20.100000000000001"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20.100000000000001"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20.100000000000001"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20.100000000000001"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20.100000000000001"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20.100000000000001"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20.100000000000001"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20.100000000000001"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20.100000000000001"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20.100000000000001"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20.100000000000001"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20.100000000000001"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20.100000000000001"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20.100000000000001"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20.100000000000001"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20.100000000000001"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20.100000000000001"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20.100000000000001"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20.100000000000001"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20.100000000000001"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20.100000000000001"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20.100000000000001"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20.100000000000001"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20.100000000000001"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20.100000000000001"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20.100000000000001"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20.100000000000001"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20.100000000000001"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20.100000000000001"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20.100000000000001"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20.100000000000001"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20.100000000000001"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20.100000000000001"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20.100000000000001"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20.100000000000001"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20.100000000000001"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20.100000000000001"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20.100000000000001"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20.100000000000001"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20.100000000000001"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20.100000000000001"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20.100000000000001"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20.100000000000001"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20.100000000000001"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20.100000000000001"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20.100000000000001"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20.100000000000001"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20.100000000000001"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20.100000000000001"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20.100000000000001"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20.100000000000001"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20.100000000000001"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20.100000000000001"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20.100000000000001"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20.100000000000001"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20.100000000000001"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20.100000000000001"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20.100000000000001"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20.100000000000001"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20.100000000000001"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20.100000000000001"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20.100000000000001"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20.100000000000001"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20.100000000000001"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20.100000000000001"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20.100000000000001"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20.100000000000001"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20.100000000000001"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20.100000000000001"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20.100000000000001"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20.100000000000001"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20.100000000000001"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20.100000000000001"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20.100000000000001"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20.100000000000001"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20.100000000000001"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20.100000000000001"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20.100000000000001"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20.100000000000001"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20.100000000000001"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20.100000000000001"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20.100000000000001"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20.100000000000001"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20.100000000000001"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20.100000000000001"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20.100000000000001"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20.100000000000001"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20.100000000000001"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20.100000000000001"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20.100000000000001"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20.100000000000001"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20.100000000000001"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20.100000000000001"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20.100000000000001"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20.100000000000001"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20.100000000000001"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20.100000000000001"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20.100000000000001"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20.100000000000001"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20.100000000000001"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20.100000000000001"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20.100000000000001"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20.100000000000001"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20.100000000000001"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20.100000000000001"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20.100000000000001"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20.100000000000001"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20.100000000000001"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20.100000000000001"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20.100000000000001"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20.100000000000001"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20.100000000000001"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20.100000000000001"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20.100000000000001"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20.100000000000001"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20.100000000000001"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20.100000000000001"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20.100000000000001"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20.100000000000001"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20.100000000000001"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20.100000000000001"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20.100000000000001"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20.100000000000001"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20.100000000000001"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20.100000000000001"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20.100000000000001"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20.100000000000001"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20.100000000000001"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20.100000000000001"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20.100000000000001"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20.100000000000001"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20.100000000000001"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20.100000000000001"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20.100000000000001"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20.100000000000001"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20.100000000000001"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20.100000000000001"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20.100000000000001"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20.100000000000001"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20.100000000000001"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20.100000000000001"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20.100000000000001"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20.100000000000001"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20.100000000000001"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20.100000000000001"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20.100000000000001"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20.100000000000001"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20.100000000000001"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20.100000000000001"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20.100000000000001"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20.100000000000001"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20.100000000000001"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20.100000000000001"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20.100000000000001"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20.100000000000001"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20.100000000000001"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20.100000000000001"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20.100000000000001"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20.100000000000001"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20.100000000000001"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20.100000000000001"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20.100000000000001"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20.100000000000001"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20.100000000000001"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20.100000000000001"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20.100000000000001"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20.100000000000001"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20.100000000000001"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20.100000000000001"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20.100000000000001"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20.100000000000001"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20.100000000000001"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20.100000000000001"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20.100000000000001"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20.100000000000001"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20.100000000000001"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20.100000000000001"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20.100000000000001"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20.100000000000001"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20.100000000000001"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20.100000000000001"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20.100000000000001"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20.100000000000001"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20.100000000000001"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20.100000000000001"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20.100000000000001"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20.100000000000001"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20.100000000000001"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20.100000000000001"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20.100000000000001"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20.100000000000001"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20.100000000000001"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20.100000000000001"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20.100000000000001"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20.100000000000001"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20.100000000000001"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20.100000000000001"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20.100000000000001"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20.100000000000001"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20.100000000000001"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20.100000000000001"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20.100000000000001"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20.100000000000001"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20.100000000000001"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20.100000000000001"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20.100000000000001"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20.100000000000001"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20.100000000000001"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20.100000000000001"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20.100000000000001"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20.100000000000001"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20.100000000000001"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20.100000000000001"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20.100000000000001"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20.100000000000001"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20.100000000000001"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20.100000000000001"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20.100000000000001"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20.100000000000001"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20.100000000000001"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20.100000000000001"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20.100000000000001"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20.100000000000001"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20.100000000000001"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20.100000000000001"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20.100000000000001"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20.100000000000001"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20.100000000000001"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20.100000000000001"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20.100000000000001"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20.100000000000001"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20.100000000000001"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20.100000000000001"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20.100000000000001"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20.100000000000001"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20.100000000000001"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20.100000000000001"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20.100000000000001"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20.100000000000001"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20.100000000000001"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20.100000000000001"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20.100000000000001"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20.100000000000001"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20.100000000000001"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20.100000000000001"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20.100000000000001"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20.100000000000001"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20.100000000000001"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20.100000000000001"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20.100000000000001"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20.100000000000001"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20.100000000000001"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20.100000000000001"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20.100000000000001"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20.100000000000001"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20.100000000000001"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20.100000000000001"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20.100000000000001"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20.100000000000001"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20.100000000000001"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20.100000000000001"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20.100000000000001"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20.100000000000001"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20.100000000000001"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20.100000000000001"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20.100000000000001"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20.100000000000001"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20.100000000000001"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20.100000000000001"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20.100000000000001"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20.100000000000001"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20.100000000000001"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20.100000000000001"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20.100000000000001"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20.100000000000001"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20.100000000000001"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20.100000000000001"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20.100000000000001"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20.100000000000001"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20.100000000000001"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20.100000000000001"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20.100000000000001"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20.100000000000001"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20.100000000000001"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20.100000000000001"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20.100000000000001"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20.100000000000001"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20.100000000000001"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20.100000000000001"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20.100000000000001"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20.100000000000001"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20.100000000000001"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20.100000000000001"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20.100000000000001"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20.100000000000001"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20.100000000000001"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20.100000000000001"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20.100000000000001"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20.100000000000001"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20.100000000000001"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20.100000000000001"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20.100000000000001"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20.100000000000001"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20.100000000000001"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20.100000000000001"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20.100000000000001"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20.100000000000001"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20.100000000000001"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20.100000000000001"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20.100000000000001"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20.100000000000001"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20.100000000000001"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20.100000000000001"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20.100000000000001"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20.100000000000001"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20.100000000000001"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20.100000000000001"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20.100000000000001"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20.100000000000001"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20.100000000000001"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20.100000000000001"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20.100000000000001"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20.100000000000001"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20.100000000000001"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20.100000000000001"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20.100000000000001"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20.100000000000001"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20.100000000000001"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20.100000000000001"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20.100000000000001"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20.100000000000001"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20.100000000000001"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20.100000000000001"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20.100000000000001"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20.100000000000001"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20.100000000000001"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20.100000000000001"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20.100000000000001"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20.100000000000001"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20.100000000000001"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20.100000000000001"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20.100000000000001"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20.100000000000001"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20.100000000000001"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20.100000000000001"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20.100000000000001"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20.100000000000001"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20.100000000000001"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20.100000000000001"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20.100000000000001"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20.100000000000001"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20.100000000000001"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20.100000000000001"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20.100000000000001"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20.100000000000001"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20.100000000000001"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20.100000000000001"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20.100000000000001"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20.100000000000001"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20.100000000000001"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20.100000000000001"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20.100000000000001"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20.100000000000001"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20.100000000000001"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20.100000000000001"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20.100000000000001"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20.100000000000001"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20.100000000000001"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20.100000000000001"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20.100000000000001"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20.100000000000001"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20.100000000000001"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20.100000000000001"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20.100000000000001"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20.100000000000001"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20.100000000000001"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20.100000000000001"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20.100000000000001"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20.100000000000001"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20.100000000000001"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20.100000000000001"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20.100000000000001"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20.100000000000001"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20.100000000000001"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20.100000000000001"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20.100000000000001"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20.100000000000001"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20.100000000000001"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20.100000000000001"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20.100000000000001"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20.100000000000001"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20.100000000000001"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20.100000000000001"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20.100000000000001"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20.100000000000001"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20.100000000000001"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20.100000000000001"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20.100000000000001"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20.100000000000001"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20.100000000000001"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20.100000000000001"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20.100000000000001"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20.100000000000001"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20.100000000000001"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20.100000000000001"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20.100000000000001"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20.100000000000001"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20.100000000000001"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20.100000000000001"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20.100000000000001"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20.100000000000001"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20.100000000000001"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20.100000000000001"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20.100000000000001"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20.100000000000001"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20.100000000000001"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20.100000000000001"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20.100000000000001"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20.100000000000001"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20.100000000000001"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20.100000000000001"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20.100000000000001"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20.100000000000001"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20.100000000000001"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20.100000000000001"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20.100000000000001"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20.100000000000001"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20.100000000000001"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20.100000000000001"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20.100000000000001"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20.100000000000001"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20.100000000000001"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20.100000000000001"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20.100000000000001"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20.100000000000001"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20.100000000000001"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20.100000000000001"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20.100000000000001"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20.100000000000001"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20.100000000000001"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20.100000000000001"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20.100000000000001"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20.100000000000001"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20.100000000000001"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20.100000000000001"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20.100000000000001"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20.100000000000001"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20.100000000000001"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20.100000000000001"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20.100000000000001"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20.100000000000001"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20.100000000000001"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20.100000000000001"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20.100000000000001"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20.100000000000001"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20.100000000000001"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20.100000000000001"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20.100000000000001"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20.100000000000001"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20.100000000000001"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20.100000000000001"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20.100000000000001"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20.100000000000001"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20.100000000000001"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20.100000000000001"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20.100000000000001"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20.100000000000001"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20.100000000000001"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20.100000000000001"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20.100000000000001"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20.100000000000001"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20.100000000000001"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20.100000000000001"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20.100000000000001"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20.100000000000001"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20.100000000000001"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20.100000000000001"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20.100000000000001"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20.100000000000001"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20.100000000000001"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20.100000000000001"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20.100000000000001"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20.100000000000001"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20.100000000000001"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20.100000000000001"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20.100000000000001"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20.100000000000001"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20.100000000000001"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20.100000000000001"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20.100000000000001"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20.100000000000001"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20.100000000000001"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20.100000000000001"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20.100000000000001"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20.100000000000001"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20.100000000000001"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20.100000000000001"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20.100000000000001"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20.100000000000001"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20.100000000000001"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20.100000000000001"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20.100000000000001"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20.100000000000001"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20.100000000000001"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20.100000000000001"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20.100000000000001"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20.100000000000001"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20.100000000000001"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20.100000000000001"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20.100000000000001"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20.100000000000001"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20.100000000000001"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20.100000000000001"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20.100000000000001"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20.100000000000001"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20.100000000000001"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20.100000000000001"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20.100000000000001"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20.100000000000001"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20.100000000000001"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20.100000000000001"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20.100000000000001"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20.100000000000001"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20.100000000000001"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20.100000000000001"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20.100000000000001"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20.100000000000001"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20.100000000000001"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20.100000000000001"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20.100000000000001"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20.100000000000001"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20.100000000000001"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20.100000000000001"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20.100000000000001"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20.100000000000001"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20.100000000000001"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20.100000000000001"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20.100000000000001"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20.100000000000001"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20.100000000000001"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20.100000000000001"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20.100000000000001"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20.100000000000001"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20.100000000000001"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20.100000000000001"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20.100000000000001"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20.100000000000001"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20.100000000000001"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20.100000000000001"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20.100000000000001"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20.100000000000001"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20.100000000000001"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20.100000000000001"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20.100000000000001"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20.100000000000001"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20.100000000000001"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20.100000000000001"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20.100000000000001"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20.100000000000001"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20.100000000000001"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20.100000000000001"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20.100000000000001"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20.100000000000001"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20.100000000000001"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20.100000000000001"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20.100000000000001"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20.100000000000001"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20.100000000000001"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20.100000000000001"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20.100000000000001"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20.100000000000001"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20.100000000000001"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20.100000000000001"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20.100000000000001"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20.100000000000001"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20.100000000000001"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20.100000000000001"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20.100000000000001"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20.100000000000001"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20.100000000000001"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20.100000000000001"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20.100000000000001"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20.100000000000001"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20.100000000000001"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20.100000000000001"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20.100000000000001"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20.100000000000001"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20.100000000000001"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20.100000000000001"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20.100000000000001"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20.100000000000001"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20.100000000000001"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20.100000000000001"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20.100000000000001"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20.100000000000001"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20.100000000000001"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20.100000000000001"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20.100000000000001"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20.100000000000001"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20.100000000000001"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20.100000000000001"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20.100000000000001"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20.100000000000001"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20.100000000000001"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20.100000000000001"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20.100000000000001"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20.100000000000001"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20.100000000000001"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20.100000000000001"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20.100000000000001"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20.100000000000001"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20.100000000000001"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20.100000000000001"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20.100000000000001"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20.100000000000001"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20.100000000000001"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20.100000000000001"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20.100000000000001"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20.100000000000001"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20.100000000000001"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20.100000000000001"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20.100000000000001"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20.100000000000001"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20.100000000000001"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20.100000000000001"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20.100000000000001"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20.100000000000001"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20.100000000000001"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20.100000000000001"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20.100000000000001"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20.100000000000001"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20.100000000000001"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20.100000000000001"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20.100000000000001"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20.100000000000001"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20.100000000000001"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20.100000000000001"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20.100000000000001"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20.100000000000001"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20.100000000000001"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20.100000000000001"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20.100000000000001"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20.100000000000001"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20.100000000000001"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20.100000000000001"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20.100000000000001"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20.100000000000001"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20.100000000000001"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20.100000000000001"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20.100000000000001"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20.100000000000001"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20.100000000000001"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20.100000000000001"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20.100000000000001"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20.100000000000001"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20.100000000000001"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20.100000000000001"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20.100000000000001"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20.100000000000001"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20.100000000000001"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20.100000000000001"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20.100000000000001"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20.100000000000001"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20.100000000000001"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20.100000000000001"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20.100000000000001"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20.100000000000001"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20.100000000000001"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20.100000000000001"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20.100000000000001"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20.100000000000001"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20.100000000000001"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20.100000000000001"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20.100000000000001"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20.100000000000001"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20.100000000000001"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20.100000000000001"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20.100000000000001"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20.100000000000001"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20.100000000000001"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20.100000000000001"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20.100000000000001"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20.100000000000001"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20.100000000000001"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20.100000000000001"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20.100000000000001"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20.100000000000001"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20.100000000000001"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20.100000000000001"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20.100000000000001"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20.100000000000001"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20.100000000000001"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20.100000000000001"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20.100000000000001"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20.100000000000001"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20.100000000000001"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20.100000000000001"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20.100000000000001"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20.100000000000001"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20.100000000000001"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20.100000000000001"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20.100000000000001"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20.100000000000001"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20.100000000000001"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20.100000000000001"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20.100000000000001"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20.100000000000001"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20.100000000000001"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20.100000000000001"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20.100000000000001"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20.100000000000001"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20.100000000000001"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20.100000000000001"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20.100000000000001"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20.100000000000001"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20.100000000000001"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20.100000000000001"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20.100000000000001"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20.100000000000001"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20.100000000000001"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20.100000000000001"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20.100000000000001"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20.100000000000001"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20.100000000000001"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20.100000000000001"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20.100000000000001"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20.100000000000001"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20.100000000000001"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20.100000000000001"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20.100000000000001"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20.100000000000001"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20.100000000000001"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20.100000000000001"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20.100000000000001"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20.100000000000001"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20.100000000000001"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20.100000000000001"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20.100000000000001"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20.100000000000001"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20.100000000000001"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20.100000000000001"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20.100000000000001"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20.100000000000001"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20.100000000000001"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20.100000000000001"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20.100000000000001"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20.100000000000001"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20.100000000000001"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20.100000000000001"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20.100000000000001"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20.100000000000001"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20.100000000000001"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20.100000000000001"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20.100000000000001"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20.100000000000001"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20.100000000000001"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20.100000000000001"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20.100000000000001"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20.100000000000001"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20.100000000000001"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20.100000000000001"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20.100000000000001"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20.100000000000001"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20.100000000000001"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20.100000000000001"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20.100000000000001"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20.100000000000001"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20.100000000000001"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20.100000000000001"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20.100000000000001"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20.100000000000001"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20.100000000000001"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20.100000000000001"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20.100000000000001"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20.100000000000001"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20.100000000000001"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20.100000000000001"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20.100000000000001"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20.100000000000001"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20.100000000000001"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20.100000000000001"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20.100000000000001"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20.100000000000001"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20.100000000000001"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20.100000000000001"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20.100000000000001"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20.100000000000001"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20.100000000000001"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20.100000000000001"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20.100000000000001"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20.100000000000001"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20.100000000000001"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20.100000000000001"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20.100000000000001"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20.100000000000001"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20.100000000000001"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20.100000000000001"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20.100000000000001"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20.100000000000001"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20.100000000000001"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20.100000000000001"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20.100000000000001"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20.100000000000001"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20.100000000000001"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20.100000000000001"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20.100000000000001"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20.100000000000001"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20.100000000000001"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20.100000000000001"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20.100000000000001"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20.100000000000001"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20.100000000000001"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20.100000000000001"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20.100000000000001"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20.100000000000001"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20.100000000000001"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20.100000000000001"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20.100000000000001"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20.100000000000001"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20.100000000000001"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20.100000000000001"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20.100000000000001"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20.100000000000001"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20.100000000000001"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20.100000000000001"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20.100000000000001"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20.100000000000001"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20.100000000000001"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20.100000000000001"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20.100000000000001"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20.100000000000001"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20.100000000000001"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20.100000000000001"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20.100000000000001"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20.100000000000001"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20.100000000000001"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20.100000000000001"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20.100000000000001"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20.100000000000001"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20.100000000000001"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20.100000000000001"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20.100000000000001"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20.100000000000001"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20.100000000000001"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20.100000000000001"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20.100000000000001"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20.100000000000001"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20.100000000000001"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20.100000000000001"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20.100000000000001"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20.100000000000001"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20.100000000000001"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20.100000000000001"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20.100000000000001"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20.100000000000001"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20.100000000000001"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20.100000000000001"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20.100000000000001"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20.100000000000001"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20.100000000000001"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20.100000000000001"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20.100000000000001"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20.100000000000001"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20.100000000000001"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20.100000000000001"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20.100000000000001"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20.100000000000001"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20.100000000000001"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20.100000000000001"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20.100000000000001"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20.100000000000001"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20.100000000000001"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20.100000000000001"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20.100000000000001"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20.100000000000001"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20.100000000000001"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20.100000000000001"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20.100000000000001"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20.100000000000001"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20.100000000000001"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20.100000000000001"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20.100000000000001"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20.100000000000001"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20.100000000000001"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20.100000000000001"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20.100000000000001"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20.100000000000001"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20.100000000000001"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20.100000000000001"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20.100000000000001"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20.100000000000001"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20.100000000000001"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20.100000000000001"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20.100000000000001"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20.100000000000001"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20.100000000000001"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20.100000000000001"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20.100000000000001"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20.100000000000001"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20.100000000000001"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20.100000000000001"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20.100000000000001"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20.100000000000001"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20.100000000000001"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20.100000000000001"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20.100000000000001"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20.100000000000001"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20.100000000000001"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20.100000000000001"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20.100000000000001"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20.100000000000001"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20.100000000000001"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20.100000000000001"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20.100000000000001"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20.100000000000001"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20.100000000000001"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20.100000000000001"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20.100000000000001"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20.100000000000001"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20.100000000000001"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20.100000000000001"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20.100000000000001"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20.100000000000001"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20.100000000000001"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20.100000000000001"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20.100000000000001"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20.100000000000001"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20.100000000000001"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20.100000000000001"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20.100000000000001"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20.100000000000001"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20.100000000000001"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20.100000000000001"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20.100000000000001"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20.100000000000001"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20.100000000000001"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20.100000000000001"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20.100000000000001"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20.100000000000001"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20.100000000000001"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20.100000000000001"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20.100000000000001"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20.100000000000001"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20.100000000000001"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20.100000000000001"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20.100000000000001"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20.100000000000001"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20.100000000000001"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20.100000000000001"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20.100000000000001"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20.100000000000001"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20.100000000000001"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20.100000000000001"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20.100000000000001"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20.100000000000001"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20.100000000000001"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20.100000000000001"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20.100000000000001"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20.100000000000001"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20.100000000000001"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20.100000000000001"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20.100000000000001"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20.100000000000001"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20.100000000000001"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20.100000000000001"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20.100000000000001"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20.100000000000001"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20.100000000000001"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20.100000000000001"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20.100000000000001"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20.100000000000001"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20.100000000000001"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20.100000000000001"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20.100000000000001"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20.100000000000001"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20.100000000000001"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20.100000000000001"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20.100000000000001"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20.100000000000001"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20.100000000000001"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20.100000000000001"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20.100000000000001"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20.100000000000001"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20.100000000000001"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20.100000000000001"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20.100000000000001"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20.100000000000001"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20.100000000000001"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20.100000000000001"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20.100000000000001"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20.100000000000001"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20.100000000000001"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20.100000000000001"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20.100000000000001"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20.100000000000001"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20.100000000000001"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20.100000000000001"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20.100000000000001"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20.100000000000001"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20.100000000000001"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20.100000000000001"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20.100000000000001"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20.100000000000001"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20.100000000000001"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20.100000000000001"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20.100000000000001"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20.100000000000001"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20.100000000000001"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20.100000000000001"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20.100000000000001"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20.100000000000001"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20.100000000000001"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20.100000000000001"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20.100000000000001"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20.100000000000001"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20.100000000000001"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20.100000000000001"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20.100000000000001"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20.100000000000001"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20.100000000000001"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20.100000000000001"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20.100000000000001"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20.100000000000001"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20.100000000000001"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20.100000000000001"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20.100000000000001"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20.100000000000001"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20.100000000000001"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20.100000000000001"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20.100000000000001"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20.100000000000001"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20.100000000000001"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20.100000000000001"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20.100000000000001"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20.100000000000001"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20.100000000000001"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20.100000000000001"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20.100000000000001"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20.100000000000001"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20.100000000000001"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20.100000000000001"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20.100000000000001"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20.100000000000001"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20.100000000000001"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20.100000000000001"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20.100000000000001"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20.100000000000001"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20.100000000000001"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20.100000000000001"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20.100000000000001"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20.100000000000001"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20.100000000000001"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20.100000000000001"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20.100000000000001"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20.100000000000001"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20.100000000000001"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20.100000000000001"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20.100000000000001"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20.100000000000001"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20.100000000000001"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20.100000000000001"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20.100000000000001"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20.100000000000001"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20.100000000000001"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20.100000000000001"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20.100000000000001"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20.100000000000001"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20.100000000000001"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20.100000000000001"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20.100000000000001"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20.100000000000001"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20.100000000000001"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20.100000000000001"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20.100000000000001"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20.100000000000001"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20.100000000000001"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20.100000000000001"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20.100000000000001"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20.100000000000001"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20.100000000000001"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20.100000000000001"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20.100000000000001"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20.100000000000001"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20.100000000000001"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20.100000000000001"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20.100000000000001"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20.100000000000001"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20.100000000000001"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20.100000000000001"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20.100000000000001"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20.100000000000001"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20.100000000000001"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20.100000000000001"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20.100000000000001"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20.100000000000001"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20.100000000000001"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20.100000000000001"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20.100000000000001"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20.100000000000001"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20.100000000000001"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20.100000000000001"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20.100000000000001"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20.100000000000001"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20.100000000000001"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20.100000000000001"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20.100000000000001"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20.100000000000001"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20.100000000000001"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20.100000000000001"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20.100000000000001"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20.100000000000001"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20.100000000000001"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20.100000000000001"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20.100000000000001"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20.100000000000001"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20.100000000000001"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20.100000000000001"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20.100000000000001"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20.100000000000001"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20.100000000000001"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20.100000000000001"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20.100000000000001"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20.100000000000001"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20.100000000000001"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20.100000000000001"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20.100000000000001"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20.100000000000001"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20.100000000000001"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20.100000000000001"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20.100000000000001"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20.100000000000001"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20.100000000000001"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20.100000000000001"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20.100000000000001"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20.100000000000001"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20.100000000000001"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20.100000000000001"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20.100000000000001"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20.100000000000001"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20.100000000000001"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20.100000000000001"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20.100000000000001"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20.100000000000001"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20.100000000000001"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20.100000000000001"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20.100000000000001"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20.100000000000001"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20.100000000000001"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20.100000000000001"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20.100000000000001"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20.100000000000001"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20.100000000000001"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20.100000000000001"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20.100000000000001"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20.100000000000001"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20.100000000000001"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20.100000000000001"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20.100000000000001"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20.100000000000001"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20.100000000000001"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20.100000000000001"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20.100000000000001"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20.100000000000001"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20.100000000000001"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20.100000000000001"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20.100000000000001"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20.100000000000001"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20.100000000000001"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20.100000000000001"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20.100000000000001"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20.100000000000001"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20.100000000000001"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20.100000000000001"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20.100000000000001"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20.100000000000001"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20.100000000000001"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20.100000000000001"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20.100000000000001"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20.100000000000001"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20.100000000000001"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20.100000000000001"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20.100000000000001"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20.100000000000001"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20.100000000000001"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20.100000000000001"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20.100000000000001"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20.100000000000001"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20.100000000000001"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20.100000000000001"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20.100000000000001"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20.100000000000001"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20.100000000000001"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20.100000000000001"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20.100000000000001"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20.100000000000001"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20.100000000000001"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20.100000000000001"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20.100000000000001"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20.100000000000001"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20.100000000000001"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20.100000000000001"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20.100000000000001"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20.100000000000001"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20.100000000000001"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20.100000000000001"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20.100000000000001"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20.100000000000001"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20.100000000000001"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20.100000000000001"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20.100000000000001"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20.100000000000001"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20.100000000000001"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20.100000000000001"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20.100000000000001"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20.100000000000001"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20.100000000000001"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20.100000000000001"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20.100000000000001"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20.100000000000001"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20.100000000000001"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20.100000000000001"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20.100000000000001"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20.100000000000001"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20.100000000000001"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20.100000000000001"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20.100000000000001"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20.100000000000001"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20.100000000000001"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20.100000000000001"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20.100000000000001"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20.100000000000001"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20.100000000000001"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20.100000000000001"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20.100000000000001"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20.100000000000001"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20.100000000000001"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20.100000000000001"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20.100000000000001"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20.100000000000001"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20.100000000000001"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20.100000000000001"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20.100000000000001"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20.100000000000001"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20.100000000000001"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20.100000000000001"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20.100000000000001"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20.100000000000001"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20.100000000000001"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20.100000000000001"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20.100000000000001"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20.100000000000001"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20.100000000000001"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20.100000000000001"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20.100000000000001"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20.100000000000001"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20.100000000000001"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20.100000000000001"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20.100000000000001"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20.100000000000001"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20.100000000000001"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20.100000000000001"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20.100000000000001"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20.100000000000001"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20.100000000000001"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20.100000000000001"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20.100000000000001"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20.100000000000001"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20.100000000000001"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20.100000000000001"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20.100000000000001"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20.100000000000001"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20.100000000000001"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20.100000000000001"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20.100000000000001"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20.100000000000001"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20.100000000000001"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20.100000000000001"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20.100000000000001"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20.100000000000001"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20.100000000000001"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20.100000000000001"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20.100000000000001"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20.100000000000001"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20.100000000000001"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20.100000000000001"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20.100000000000001"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20.100000000000001"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20.100000000000001"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20.100000000000001"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20.100000000000001"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20.100000000000001"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20.100000000000001"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20.100000000000001"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20.100000000000001"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20.100000000000001"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20.100000000000001"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20.100000000000001"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20.100000000000001"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20.100000000000001"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20.100000000000001"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20.100000000000001"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20.100000000000001"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20.100000000000001"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20.100000000000001"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20.100000000000001"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20.100000000000001"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20.100000000000001"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20.100000000000001"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20.100000000000001"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20.100000000000001"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20.100000000000001"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20.100000000000001"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20.100000000000001"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20.100000000000001"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20.100000000000001"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20.100000000000001"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20.100000000000001"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20.100000000000001"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20.100000000000001"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20.100000000000001"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20.100000000000001"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20.100000000000001"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20.100000000000001"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20.100000000000001"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20.100000000000001"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20.100000000000001"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20.100000000000001"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20.100000000000001"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20.100000000000001"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20.100000000000001"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20.100000000000001"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20.100000000000001"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20.100000000000001"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20.100000000000001"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20.100000000000001"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20.100000000000001"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20.100000000000001"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20.100000000000001"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20.100000000000001"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20.100000000000001"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20.100000000000001"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20.100000000000001"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20.100000000000001"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20.100000000000001"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20.100000000000001"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20.100000000000001"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20.100000000000001"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20.100000000000001"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20.100000000000001"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20.100000000000001"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20.100000000000001"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20.100000000000001"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20.100000000000001"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20.100000000000001"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20.100000000000001"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20.100000000000001"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20.100000000000001"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20.100000000000001"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20.100000000000001"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20.100000000000001"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20.100000000000001"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20.100000000000001"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20.100000000000001"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20.100000000000001"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20.100000000000001"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20.100000000000001"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20.100000000000001"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20.100000000000001"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20.100000000000001"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20.100000000000001"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20.100000000000001"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20.100000000000001"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20.100000000000001"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20.100000000000001"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20.100000000000001"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20.100000000000001"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20.100000000000001"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20.100000000000001"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20.100000000000001"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20.100000000000001"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20.100000000000001"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20.100000000000001"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20.100000000000001"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20.100000000000001"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20.100000000000001"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20.100000000000001"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20.100000000000001"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20.100000000000001"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20.100000000000001"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20.100000000000001"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20.100000000000001"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20.100000000000001"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20.100000000000001"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20.100000000000001"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20.100000000000001"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20.100000000000001"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20.100000000000001"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20.100000000000001"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20.100000000000001"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20.100000000000001"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20.100000000000001"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20.100000000000001"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20.100000000000001"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20.100000000000001"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20.100000000000001"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20.100000000000001"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20.100000000000001"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20.100000000000001"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20.100000000000001"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20.100000000000001"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20.100000000000001"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20.100000000000001"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20.100000000000001"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20.100000000000001"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20.100000000000001"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20.100000000000001"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20.100000000000001"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20.100000000000001"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20.100000000000001"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20.100000000000001"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20.100000000000001"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20.100000000000001"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20.100000000000001"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20.100000000000001"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20.100000000000001"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20.100000000000001"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20.100000000000001"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20.100000000000001"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20.100000000000001"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20.100000000000001"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20.100000000000001"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20.100000000000001"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20.100000000000001"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20.100000000000001"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20.100000000000001"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20.100000000000001"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20.100000000000001"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20.100000000000001"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20.100000000000001"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20.100000000000001"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20.100000000000001"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20.100000000000001"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20.100000000000001"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20.100000000000001"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20.100000000000001"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20.100000000000001"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20.100000000000001"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20.100000000000001"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20.100000000000001"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20.100000000000001"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20.100000000000001"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20.100000000000001"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20.100000000000001"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20.100000000000001"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20.100000000000001"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20.100000000000001"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20.100000000000001"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20.100000000000001"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20.100000000000001"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20.100000000000001"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20.100000000000001"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20.100000000000001"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20.100000000000001"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20.100000000000001"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20.100000000000001"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20.100000000000001"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20.100000000000001"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20.100000000000001"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20.100000000000001"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20.100000000000001"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20.100000000000001"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20.100000000000001"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20.100000000000001"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20.100000000000001"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20.100000000000001"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20.100000000000001"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20.100000000000001"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20.100000000000001"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20.100000000000001"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20.100000000000001"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20.100000000000001"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20.100000000000001"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20.100000000000001"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20.100000000000001"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20.100000000000001"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20.100000000000001"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20.100000000000001"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20.100000000000001"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20.100000000000001"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20.100000000000001"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20.100000000000001"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20.100000000000001"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20.100000000000001"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20.100000000000001"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20.100000000000001"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20.100000000000001"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20.100000000000001"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20.100000000000001"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20.100000000000001"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20.100000000000001"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20.100000000000001"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20.100000000000001"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20.100000000000001"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20.100000000000001"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20.100000000000001"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20.100000000000001"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20.100000000000001"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20.100000000000001"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20.100000000000001"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20.100000000000001"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20.100000000000001"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20.100000000000001"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20.100000000000001"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20.100000000000001"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20.100000000000001"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20.100000000000001"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20.100000000000001"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20.100000000000001"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20.100000000000001"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20.100000000000001"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20.100000000000001"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20.100000000000001"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20.100000000000001"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20.100000000000001"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20.100000000000001"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20.100000000000001"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20.100000000000001"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20.100000000000001"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20.100000000000001"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20.100000000000001"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20.100000000000001"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20.100000000000001"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20.100000000000001"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20.100000000000001"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20.100000000000001"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20.100000000000001"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20.100000000000001"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20.100000000000001"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20.100000000000001"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20.100000000000001"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20.100000000000001"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20.100000000000001"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20.100000000000001"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20.100000000000001"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20.100000000000001"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20.100000000000001"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20.100000000000001"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20.100000000000001"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20.100000000000001"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20.100000000000001"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20.100000000000001"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20.100000000000001"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20.100000000000001"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20.100000000000001"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20.100000000000001"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20.100000000000001"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20.100000000000001"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20.100000000000001"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20.100000000000001"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20.100000000000001"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20.100000000000001"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20.100000000000001"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20.100000000000001"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20.100000000000001"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20.100000000000001"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20.100000000000001"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20.100000000000001"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20.100000000000001"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20.100000000000001"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20.100000000000001"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20.100000000000001"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20.100000000000001"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20.100000000000001"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20.100000000000001"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20.100000000000001"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20.100000000000001"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20.100000000000001"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20.100000000000001"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20.100000000000001"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20.100000000000001"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20.100000000000001"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20.100000000000001"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20.100000000000001"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20.100000000000001"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20.100000000000001"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20.100000000000001"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20.100000000000001"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20.100000000000001"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20.100000000000001"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20.100000000000001"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20.100000000000001"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20.100000000000001"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20.100000000000001"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20.100000000000001"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20.100000000000001"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20.100000000000001"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20.100000000000001"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20.100000000000001"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20.100000000000001"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20.100000000000001"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20.100000000000001"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20.100000000000001"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20.100000000000001"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20.100000000000001"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20.100000000000001"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20.100000000000001"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20.100000000000001"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20.100000000000001"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20.100000000000001"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20.100000000000001"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20.100000000000001"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20.100000000000001"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20.100000000000001"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20.100000000000001"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20.100000000000001"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20.100000000000001"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20.100000000000001"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20.100000000000001"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20.100000000000001"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20.100000000000001"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20.100000000000001"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20.100000000000001"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20.100000000000001"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20.100000000000001"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20.100000000000001"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20.100000000000001"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20.100000000000001"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20.100000000000001"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20.100000000000001"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20.100000000000001"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20.100000000000001"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20.100000000000001"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20.100000000000001"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20.100000000000001"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20.100000000000001"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20.100000000000001"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20.100000000000001"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20.100000000000001"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20.100000000000001"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20.100000000000001"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20.100000000000001"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20.100000000000001"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20.100000000000001"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20.100000000000001"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20.100000000000001"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20.100000000000001"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20.100000000000001"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20.100000000000001"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20.100000000000001"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20.100000000000001"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20.100000000000001"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20.100000000000001"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20.100000000000001"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20.100000000000001"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20.100000000000001"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20.100000000000001"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20.100000000000001"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20.100000000000001"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20.100000000000001"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20.100000000000001"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20.100000000000001"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20.100000000000001"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20.100000000000001"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20.100000000000001"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20.100000000000001"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20.100000000000001"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20.100000000000001"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20.100000000000001"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20.100000000000001"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20.100000000000001"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20.100000000000001"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20.100000000000001"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20.100000000000001"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20.100000000000001"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20.100000000000001"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20.100000000000001"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20.100000000000001"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20.100000000000001"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20.100000000000001"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20.100000000000001"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20.100000000000001"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20.100000000000001"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20.100000000000001"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20.100000000000001"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20.100000000000001"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20.100000000000001"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20.100000000000001"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20.100000000000001"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20.100000000000001"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20.100000000000001"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20.100000000000001"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20.100000000000001"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20.100000000000001"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20.100000000000001"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20.100000000000001"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20.100000000000001"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20.100000000000001"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20.100000000000001"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20.100000000000001"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20.100000000000001"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20.100000000000001"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20.100000000000001"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20.100000000000001"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20.100000000000001"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20.100000000000001"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20.100000000000001"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20.100000000000001"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20.100000000000001"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20.100000000000001"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20.100000000000001"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20.100000000000001"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20.100000000000001"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20.100000000000001"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20.100000000000001"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20.100000000000001"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20.100000000000001"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20.100000000000001"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20.100000000000001"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20.100000000000001"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20.100000000000001"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20.100000000000001"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20.100000000000001"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20.100000000000001"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20.100000000000001"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20.100000000000001"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20.100000000000001"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20.100000000000001"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20.100000000000001"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20.100000000000001"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20.100000000000001"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20.100000000000001"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20.100000000000001"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20.100000000000001"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20.100000000000001"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20.100000000000001"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20.100000000000001"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20.100000000000001"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20.100000000000001"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20.100000000000001"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20.100000000000001"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20.100000000000001"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20.100000000000001"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20.100000000000001"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20.100000000000001"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20.100000000000001"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20.100000000000001"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20.100000000000001"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20.100000000000001"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20.100000000000001"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20.100000000000001"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20.100000000000001"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20.100000000000001"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20.100000000000001"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20.100000000000001"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20.100000000000001"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20.100000000000001"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20.100000000000001"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20.100000000000001"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20.100000000000001"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20.100000000000001"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20.100000000000001"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20.100000000000001"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20.100000000000001"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20.100000000000001"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20.100000000000001"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20.100000000000001"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20.100000000000001"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20.100000000000001"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20.100000000000001"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20.100000000000001"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20.100000000000001"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20.100000000000001"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20.100000000000001"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20.100000000000001"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20.100000000000001"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20.100000000000001"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20.100000000000001"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20.100000000000001"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20.100000000000001"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20.100000000000001"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20.100000000000001"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20.100000000000001"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20.100000000000001"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20.100000000000001"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20.100000000000001"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20.100000000000001"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20.100000000000001"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20.100000000000001"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20.100000000000001"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20.100000000000001"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20.100000000000001"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20.100000000000001"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20.100000000000001"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20.100000000000001"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20.100000000000001"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20.100000000000001"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20.100000000000001"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20.100000000000001"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20.100000000000001"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20.100000000000001"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20.100000000000001"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20.100000000000001"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20.100000000000001"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20.100000000000001"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20.100000000000001"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20.100000000000001"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20.100000000000001"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20.100000000000001"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20.100000000000001"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20.100000000000001"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20.100000000000001"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20.100000000000001"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20.100000000000001"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20.100000000000001"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20.100000000000001"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20.100000000000001"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20.100000000000001"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20.100000000000001"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20.100000000000001"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20.100000000000001"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20.100000000000001"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20.100000000000001"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20.100000000000001"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20.100000000000001"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20.100000000000001"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20.100000000000001"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20.100000000000001"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20.100000000000001"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20.100000000000001"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20.100000000000001"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20.100000000000001"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20.100000000000001"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20.100000000000001"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20.100000000000001"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20.100000000000001"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20.100000000000001"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20.100000000000001"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20.100000000000001"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20.100000000000001"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20.100000000000001"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20.100000000000001"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20.100000000000001"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20.100000000000001"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20.100000000000001"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20.100000000000001"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20.100000000000001"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20.100000000000001"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20.100000000000001"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20.100000000000001"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20.100000000000001"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20.100000000000001"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20.100000000000001"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20.100000000000001"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20.100000000000001"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20.100000000000001"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20.100000000000001"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20.100000000000001"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20.100000000000001"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20.100000000000001"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20.100000000000001"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20.100000000000001"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20.100000000000001"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20.100000000000001"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20.100000000000001"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20.100000000000001"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20.100000000000001"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20.100000000000001"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20.100000000000001"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20.100000000000001"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20.100000000000001"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20.100000000000001"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20.100000000000001"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20.100000000000001"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20.100000000000001"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20.100000000000001"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20.100000000000001"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20.100000000000001"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20.100000000000001"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20.100000000000001"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20.100000000000001"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20.100000000000001"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4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91" customWidth="1"/>
    <col min="3" max="3" width="40" style="15" customWidth="1"/>
    <col min="4" max="4" width="59" style="15" customWidth="1"/>
    <col min="5" max="5" width="1.75" style="15" customWidth="1"/>
    <col min="6" max="6" width="72" customWidth="1"/>
    <col min="7" max="35" width="9" customWidth="1"/>
    <col min="36" max="16384" width="9" style="17"/>
  </cols>
  <sheetData>
    <row r="1" spans="1:35" ht="34.5" customHeight="1" thickTop="1">
      <c r="A1" s="479" t="str">
        <f ca="1">OFFSET(L!$C$1,MATCH("Product List"&amp;ADDRESS(ROW(),COLUMN(),4),L!$A:$A,0)-1,SL,,)</f>
        <v>Completion required only if reporting level "Product (or List of Products)" selected on the 'Declaration' worksheet.</v>
      </c>
      <c r="B1" s="480"/>
      <c r="C1" s="480"/>
      <c r="D1" s="480"/>
      <c r="E1" s="107"/>
    </row>
    <row r="2" spans="1:35">
      <c r="A2" s="19"/>
      <c r="B2" s="109"/>
      <c r="C2" s="109"/>
      <c r="D2"/>
      <c r="E2" s="20"/>
    </row>
    <row r="3" spans="1:35">
      <c r="A3" s="19"/>
      <c r="B3" s="109"/>
      <c r="C3" s="109"/>
      <c r="D3" s="109"/>
      <c r="E3" s="20"/>
    </row>
    <row r="4" spans="1:35" ht="15.75" customHeight="1">
      <c r="A4" s="19"/>
      <c r="B4" s="478" t="s">
        <v>47</v>
      </c>
      <c r="C4" s="478"/>
      <c r="D4" s="478"/>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75">
      <c r="A6" s="118"/>
      <c r="B6" s="110"/>
      <c r="C6" s="89"/>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75">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75">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7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7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7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7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7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7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7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7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7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7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7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7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7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7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7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7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7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7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7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7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7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7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7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7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7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7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7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7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7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7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7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7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7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7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7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7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7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7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7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7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7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7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7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7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7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7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7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7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7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7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7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7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7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7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7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7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7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7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7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7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7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7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7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7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7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7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7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7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7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7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7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7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7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7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7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7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7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7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7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7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7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7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7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7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7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7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7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7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7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7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7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7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7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7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7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7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7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7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7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7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7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7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7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7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7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7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7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7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7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7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7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7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7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7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7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7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7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7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7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7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7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7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7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7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7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7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7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7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7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7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7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7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7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7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7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7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7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7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7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7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7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7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7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7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7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7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7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7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7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7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7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7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7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7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7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7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7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7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7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7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7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7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7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7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7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7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7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7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7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7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7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7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7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7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7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7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7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7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7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7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7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7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7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7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7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7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7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7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7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7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7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7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7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7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7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7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7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7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7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7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7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7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7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7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7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7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7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7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7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7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7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7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7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7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7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7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7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7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7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7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7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7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7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7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7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7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7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7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7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7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7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7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7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7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7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7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7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7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7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7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7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7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7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7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7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7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7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7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7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7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7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7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7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7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7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7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7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7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7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7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7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7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7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7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7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7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7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7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7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7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7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7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7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7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7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7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7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7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7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7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7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7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7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7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7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7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7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7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7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7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7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7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7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7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7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7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7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7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7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7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7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7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7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7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7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7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7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7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7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7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7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7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7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7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7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7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7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7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7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7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7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7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7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7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7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7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7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7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7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7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7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7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7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7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7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7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7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7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7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7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7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7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7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7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7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7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7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7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7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7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7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7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7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7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7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7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7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7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7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7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7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7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7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7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7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7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7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7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7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7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7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7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7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7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7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7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7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7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7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7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7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7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7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7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7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7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7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7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7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7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7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7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7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7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7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7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7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7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7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7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7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7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7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7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7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7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7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7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7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7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7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7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7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7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7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7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7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7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7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7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7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7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7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7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7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7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7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7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7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7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7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7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7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7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7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7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7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7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7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7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7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7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7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7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7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7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7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7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7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7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7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7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7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7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7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7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7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7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7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7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7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7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7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7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7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7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7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7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7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7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7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7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7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7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7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7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7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7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7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7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7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7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7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7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7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7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7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7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7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7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7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7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7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7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7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7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7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7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7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7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7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7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7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7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7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7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7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7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7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7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7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7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7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7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7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7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7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7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7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7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7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7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7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7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7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7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7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7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7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7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7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7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7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7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7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7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7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7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7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7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7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7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7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7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7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7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7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7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7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7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7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7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7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7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7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7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7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7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7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7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7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7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7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7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7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7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7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7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7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7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7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7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7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7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7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7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7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7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7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7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7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7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7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7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7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7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7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7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7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7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7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7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7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7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7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7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7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7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7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7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7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7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7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7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7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7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7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7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7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7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7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7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7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7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7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7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7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7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7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7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7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7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7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7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7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7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7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7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7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7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7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7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7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7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7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7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7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7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7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7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7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7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7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7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7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7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7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7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7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7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7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7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7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7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7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7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7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7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7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7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7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7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7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7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7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7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7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7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7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7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7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7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7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7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7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7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7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7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7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7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7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7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7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7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7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7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7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7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7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7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7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7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7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7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7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7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7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7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7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7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7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7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7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7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7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7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7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7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7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7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7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7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7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7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7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7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7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7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7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7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7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7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7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7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7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7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7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7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7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7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7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7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7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7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7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7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7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7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7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7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7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7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7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7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7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7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7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7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7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7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7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7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7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7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7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7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7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7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7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7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7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7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7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7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7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7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7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7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7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7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7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7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7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7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7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7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7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7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7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7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7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7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7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7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7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7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7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7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7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7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7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7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7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7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7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7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7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7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7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7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7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7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7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7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7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7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7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7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7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7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7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7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7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7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7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7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7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7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7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7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7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7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7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7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7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7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7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7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7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7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7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7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7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7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7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7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7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7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7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7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7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7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7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7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7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7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7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7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7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7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7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7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7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7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7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7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7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7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7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7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7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7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7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7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7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7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7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7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7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7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7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7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7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7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7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7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7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7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7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7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7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7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7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7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7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7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7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7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7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7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7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7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7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7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7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7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7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7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7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7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7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7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7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7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7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7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7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7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7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7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7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7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7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7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7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7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7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7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7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7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7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7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7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7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7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7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7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7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7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7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7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7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7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7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7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7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7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7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7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7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7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7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7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7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7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7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7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7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7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7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7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7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7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7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7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7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7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7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7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7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7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7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7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7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7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7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7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7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7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7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7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7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7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7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7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7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7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7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7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7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7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7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7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7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7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7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7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7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7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7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7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7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81" t="str">
        <f ca="1">OFFSET(L!$C$1,MATCH("General"&amp;"Cpy",L!$A:$A,0)-1,SL,,)</f>
        <v>© 2025 Responsible Minerals Initiative. All rights reserved.</v>
      </c>
      <c r="C1001" s="481"/>
      <c r="D1001" s="481"/>
      <c r="E1001" s="21"/>
    </row>
    <row r="1002" spans="1:35" ht="13.5"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6"/>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56" bestFit="1" customWidth="1"/>
    <col min="2" max="2" width="43" style="156" customWidth="1"/>
    <col min="3" max="3" width="40" style="156" customWidth="1"/>
    <col min="4" max="4" width="23" style="156" customWidth="1"/>
    <col min="5" max="5" width="12.75" style="156" customWidth="1"/>
    <col min="6" max="6" width="12.75" style="157" customWidth="1"/>
    <col min="7" max="7" width="15.125" style="156" customWidth="1"/>
    <col min="8" max="8" width="24" style="156" customWidth="1"/>
    <col min="9" max="9" width="28" style="156" customWidth="1"/>
    <col min="10" max="10" width="11" style="156" hidden="1" customWidth="1"/>
    <col min="11" max="11" width="110.75" style="156" hidden="1" customWidth="1"/>
    <col min="12" max="12" width="17.5" style="156" customWidth="1"/>
    <col min="13" max="13" width="16" style="156" customWidth="1"/>
    <col min="14" max="16384" width="9" style="156"/>
  </cols>
  <sheetData>
    <row r="1" spans="1:13" ht="180" customHeight="1">
      <c r="A1" s="48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2"/>
      <c r="C1" s="482"/>
      <c r="D1" s="482"/>
      <c r="E1" s="482"/>
      <c r="F1" s="482"/>
      <c r="G1" s="482"/>
    </row>
    <row r="2" spans="1:13">
      <c r="A2" s="483"/>
      <c r="B2" s="483"/>
      <c r="C2" s="483"/>
      <c r="D2" s="483"/>
      <c r="E2" s="483"/>
      <c r="F2" s="483"/>
      <c r="G2" s="483"/>
      <c r="H2" s="483"/>
      <c r="I2" s="483"/>
    </row>
    <row r="3" spans="1:13">
      <c r="A3" s="483"/>
      <c r="B3" s="483"/>
      <c r="C3" s="483"/>
      <c r="D3" s="483"/>
      <c r="E3" s="483"/>
      <c r="F3" s="483"/>
      <c r="G3" s="483"/>
      <c r="H3" s="483"/>
      <c r="I3" s="483"/>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Gregg Christiansen</cp:lastModifiedBy>
  <cp:revision/>
  <cp:lastPrinted>2025-09-11T14:14:24Z</cp:lastPrinted>
  <dcterms:created xsi:type="dcterms:W3CDTF">2010-06-21T21:00:23Z</dcterms:created>
  <dcterms:modified xsi:type="dcterms:W3CDTF">2026-04-16T10:55:44Z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